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30" windowWidth="16935" windowHeight="11190" activeTab="1"/>
  </bookViews>
  <sheets>
    <sheet name="Rekapitulácia stavby" sheetId="1" r:id="rId1"/>
    <sheet name="01 - Stavebné úpravy" sheetId="2" r:id="rId2"/>
  </sheets>
  <definedNames>
    <definedName name="_xlnm._FilterDatabase" localSheetId="1" hidden="1">'01 - Stavebné úpravy'!$C$130:$K$170</definedName>
    <definedName name="_xlnm.Print_Titles" localSheetId="1">'01 - Stavebné úpravy'!$130:$130</definedName>
    <definedName name="_xlnm.Print_Titles" localSheetId="0">'Rekapitulácia stavby'!$92:$92</definedName>
    <definedName name="_xlnm.Print_Area" localSheetId="1">'01 - Stavebné úpravy'!$C$4:$J$76,'01 - Stavebné úpravy'!$C$82:$J$112,'01 - Stavebné úpravy'!$C$118:$J$170</definedName>
    <definedName name="_xlnm.Print_Area" localSheetId="0">'Rekapitulácia stavby'!$D$4:$AO$76,'Rekapitulácia stavby'!$C$82:$AQ$99</definedName>
  </definedNames>
  <calcPr calcId="125725"/>
</workbook>
</file>

<file path=xl/calcChain.xml><?xml version="1.0" encoding="utf-8"?>
<calcChain xmlns="http://schemas.openxmlformats.org/spreadsheetml/2006/main">
  <c r="J39" i="2"/>
  <c r="J38"/>
  <c r="AY95" i="1"/>
  <c r="J37" i="2"/>
  <c r="AX95" i="1"/>
  <c r="BI170" i="2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T160"/>
  <c r="R161"/>
  <c r="R160" s="1"/>
  <c r="P161"/>
  <c r="P160" s="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 s="1"/>
  <c r="R141"/>
  <c r="R140" s="1"/>
  <c r="P141"/>
  <c r="P140" s="1"/>
  <c r="BI139"/>
  <c r="BH139"/>
  <c r="BG139"/>
  <c r="BE139"/>
  <c r="T139"/>
  <c r="T138"/>
  <c r="R139"/>
  <c r="R138" s="1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5"/>
  <c r="E123"/>
  <c r="F89"/>
  <c r="E87"/>
  <c r="J24"/>
  <c r="E24"/>
  <c r="J23"/>
  <c r="J21"/>
  <c r="E21"/>
  <c r="J127" s="1"/>
  <c r="J20"/>
  <c r="J18"/>
  <c r="E18"/>
  <c r="F128" s="1"/>
  <c r="J17"/>
  <c r="J15"/>
  <c r="E15"/>
  <c r="F127" s="1"/>
  <c r="J14"/>
  <c r="J12"/>
  <c r="J89" s="1"/>
  <c r="E7"/>
  <c r="E121" s="1"/>
  <c r="L90" i="1"/>
  <c r="AM90"/>
  <c r="AM89"/>
  <c r="L89"/>
  <c r="AM87"/>
  <c r="L87"/>
  <c r="L85"/>
  <c r="L84"/>
  <c r="BK148" i="2"/>
  <c r="J136"/>
  <c r="BK170"/>
  <c r="BK164"/>
  <c r="J155"/>
  <c r="J152"/>
  <c r="J144"/>
  <c r="J137"/>
  <c r="J168"/>
  <c r="J159"/>
  <c r="BK155"/>
  <c r="J141"/>
  <c r="BK134"/>
  <c r="BK161"/>
  <c r="BK151"/>
  <c r="BK143"/>
  <c r="J134"/>
  <c r="BK154"/>
  <c r="BK165"/>
  <c r="J164"/>
  <c r="BK156"/>
  <c r="J148"/>
  <c r="J145"/>
  <c r="J139"/>
  <c r="BK168"/>
  <c r="J166"/>
  <c r="J156"/>
  <c r="J151"/>
  <c r="BK139"/>
  <c r="AS94" i="1"/>
  <c r="BK159" i="2"/>
  <c r="J149"/>
  <c r="BK136"/>
  <c r="BK157"/>
  <c r="BK147"/>
  <c r="J165"/>
  <c r="BK158"/>
  <c r="J154"/>
  <c r="J147"/>
  <c r="BK141"/>
  <c r="AK27" i="1"/>
  <c r="BK166" i="2"/>
  <c r="J157"/>
  <c r="BK152"/>
  <c r="BK149"/>
  <c r="J135"/>
  <c r="J169"/>
  <c r="J153"/>
  <c r="BK144"/>
  <c r="BK169"/>
  <c r="J161"/>
  <c r="BK153"/>
  <c r="J143"/>
  <c r="BK137"/>
  <c r="J170"/>
  <c r="J158"/>
  <c r="BK145"/>
  <c r="BK135"/>
  <c r="P133" l="1"/>
  <c r="P142"/>
  <c r="T146"/>
  <c r="R150"/>
  <c r="P163"/>
  <c r="R133"/>
  <c r="BK146"/>
  <c r="J146" s="1"/>
  <c r="BK150"/>
  <c r="J150" s="1"/>
  <c r="BK163"/>
  <c r="J163"/>
  <c r="T163"/>
  <c r="P167"/>
  <c r="T133"/>
  <c r="T132" s="1"/>
  <c r="R142"/>
  <c r="R146"/>
  <c r="P150"/>
  <c r="BK167"/>
  <c r="J167"/>
  <c r="R167"/>
  <c r="R162" s="1"/>
  <c r="BK133"/>
  <c r="J133" s="1"/>
  <c r="BK142"/>
  <c r="J142" s="1"/>
  <c r="T142"/>
  <c r="P146"/>
  <c r="T150"/>
  <c r="R163"/>
  <c r="T167"/>
  <c r="BK140"/>
  <c r="J140" s="1"/>
  <c r="BK138"/>
  <c r="J138" s="1"/>
  <c r="BK160"/>
  <c r="J160" s="1"/>
  <c r="J91"/>
  <c r="F92"/>
  <c r="BF135"/>
  <c r="BF136"/>
  <c r="BF141"/>
  <c r="BF148"/>
  <c r="BF153"/>
  <c r="BF156"/>
  <c r="BF168"/>
  <c r="E85"/>
  <c r="F91"/>
  <c r="J125"/>
  <c r="BF137"/>
  <c r="BF139"/>
  <c r="BF147"/>
  <c r="BF151"/>
  <c r="BF155"/>
  <c r="BF158"/>
  <c r="BF159"/>
  <c r="BF165"/>
  <c r="BF166"/>
  <c r="BF134"/>
  <c r="BF143"/>
  <c r="BF144"/>
  <c r="BF149"/>
  <c r="BF152"/>
  <c r="BF154"/>
  <c r="BF157"/>
  <c r="BF164"/>
  <c r="BF170"/>
  <c r="BF145"/>
  <c r="BF161"/>
  <c r="BF169"/>
  <c r="F39"/>
  <c r="BD95" i="1" s="1"/>
  <c r="BD94" s="1"/>
  <c r="W36" s="1"/>
  <c r="F37" i="2"/>
  <c r="BB95" i="1" s="1"/>
  <c r="BB94" s="1"/>
  <c r="W34" s="1"/>
  <c r="F38" i="2"/>
  <c r="BC95" i="1" s="1"/>
  <c r="BC94" s="1"/>
  <c r="W35" s="1"/>
  <c r="F35" i="2"/>
  <c r="AZ95" i="1" s="1"/>
  <c r="AZ94" s="1"/>
  <c r="W32" s="1"/>
  <c r="J35" i="2"/>
  <c r="AV95" i="1" s="1"/>
  <c r="T162" i="2" l="1"/>
  <c r="T131"/>
  <c r="P162"/>
  <c r="R132"/>
  <c r="R131"/>
  <c r="P132"/>
  <c r="P131"/>
  <c r="AU95" i="1" s="1"/>
  <c r="AU94" s="1"/>
  <c r="BK162" i="2"/>
  <c r="J162" s="1"/>
  <c r="BK132"/>
  <c r="J132" s="1"/>
  <c r="AY94" i="1"/>
  <c r="AV94"/>
  <c r="AK32" s="1"/>
  <c r="BA95"/>
  <c r="BA94" s="1"/>
  <c r="AX94"/>
  <c r="AW95"/>
  <c r="AT95" s="1"/>
  <c r="BK131" i="2" l="1"/>
  <c r="J131" s="1"/>
  <c r="AK29" i="1" s="1"/>
  <c r="AK38" s="1"/>
  <c r="AW94"/>
  <c r="J41" i="2" l="1"/>
  <c r="J112"/>
  <c r="AT94" i="1"/>
</calcChain>
</file>

<file path=xl/sharedStrings.xml><?xml version="1.0" encoding="utf-8"?>
<sst xmlns="http://schemas.openxmlformats.org/spreadsheetml/2006/main" count="729" uniqueCount="242">
  <si>
    <t>Export Komplet</t>
  </si>
  <si>
    <t/>
  </si>
  <si>
    <t>2.0</t>
  </si>
  <si>
    <t>False</t>
  </si>
  <si>
    <t>{94cabbc5-a0e1-4e48-902f-0e99f781e2c1}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</si>
  <si>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</si>
  <si>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</si>
  <si>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</si>
  <si>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</si>
  <si>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</si>
  <si>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</si>
  <si>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</si>
  <si>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1521</t>
  </si>
  <si>
    <t>Stavba:</t>
  </si>
  <si>
    <t>ZŠ Drieňova II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</si>
  <si>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</si>
  <si>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</si>
  <si>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</si>
  <si>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</si>
  <si>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</si>
  <si>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</si>
  <si>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</si>
  <si>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</si>
  <si>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</si>
  <si>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</si>
  <si>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</si>
  <si>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</si>
  <si>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ROZING 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</si>
  <si>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</si>
  <si>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</si>
  <si>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</si>
  <si>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</si>
  <si>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</si>
  <si>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</si>
  <si>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</si>
  <si>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</si>
  <si>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</si>
  <si>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</si>
  <si>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</si>
  <si>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</si>
  <si>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</si>
  <si>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</si>
  <si>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</si>
  <si>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</si>
  <si>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</si>
  <si>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</si>
  <si>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</si>
  <si>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</si>
  <si>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</si>
  <si>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</si>
  <si>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</si>
  <si>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</si>
  <si>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</si>
  <si>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</si>
  <si>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</si>
  <si>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</si>
  <si>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</si>
  <si>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</si>
  <si>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</si>
  <si>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</si>
  <si>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</si>
  <si>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</si>
  <si>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</si>
  <si>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</si>
  <si>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</si>
  <si>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</si>
  <si>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</si>
  <si>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</si>
  <si>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</si>
  <si>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</si>
  <si>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</si>
  <si>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</si>
  <si>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</si>
  <si>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</si>
  <si>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</si>
  <si>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</si>
  <si>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</si>
  <si>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Stavebné úpravy</t>
  </si>
  <si>
    <t>STA</t>
  </si>
  <si>
    <t>1</t>
  </si>
  <si>
    <t>{98a7587c-d9c2-4b45-bc79-0c8f3df3961e}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</si>
  <si>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</si>
  <si>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</si>
  <si>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</si>
  <si>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</si>
  <si>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</si>
  <si>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</si>
  <si>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Stavebné úpravy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</si>
  <si>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</si>
  <si>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</si>
  <si>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</si>
  <si>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</si>
  <si>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</si>
  <si>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</si>
  <si>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</si>
  <si>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</si>
  <si>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</si>
  <si>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</si>
  <si>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</si>
  <si>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</si>
  <si>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7 -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</si>
  <si>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</si>
  <si>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</si>
  <si>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</si>
  <si>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</si>
  <si>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    M - Sadové úpravy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</si>
  <si>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</si>
  <si>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</si>
  <si>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</si>
  <si>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</si>
  <si>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</si>
  <si>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</si>
  <si>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</si>
  <si>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</si>
  <si>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</si>
  <si>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</si>
  <si>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</si>
  <si>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</si>
  <si>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</si>
  <si>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</si>
  <si>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</si>
  <si>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</si>
  <si>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</si>
  <si>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</si>
  <si>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113307122</t>
  </si>
  <si>
    <t>Odstránenie podkladu v ploche do 300 m2 z kameniva hrubého drveného, hr.100 do 200 mm,  -0,23500t</t>
  </si>
  <si>
    <t>m2</t>
  </si>
  <si>
    <t>4</t>
  </si>
  <si>
    <t>2</t>
  </si>
  <si>
    <t>171201201</t>
  </si>
  <si>
    <t>Uloženie sypaniny na skládky do 10 m3</t>
  </si>
  <si>
    <t>m3</t>
  </si>
  <si>
    <t>3</t>
  </si>
  <si>
    <t>171209002</t>
  </si>
  <si>
    <t>Poplatok za skladovanie - zemina a kamenivo (17 05) ostatné</t>
  </si>
  <si>
    <t>t</t>
  </si>
  <si>
    <t>6</t>
  </si>
  <si>
    <t>175101201</t>
  </si>
  <si>
    <t>Obsyp objektov sypaninou z vhodných hornín 1 až 4 bez prehodenia sypaniny</t>
  </si>
  <si>
    <t>8</t>
  </si>
  <si>
    <t>Zakladanie</t>
  </si>
  <si>
    <t>5</t>
  </si>
  <si>
    <t>271573001</t>
  </si>
  <si>
    <t>Násyp pod základové  konštrukcie so zhutnením zo štrkopiesku fr.0-32 mm</t>
  </si>
  <si>
    <t>10</t>
  </si>
  <si>
    <t>Zvislé a kompletné konštrukcie</t>
  </si>
  <si>
    <t>31120815401</t>
  </si>
  <si>
    <t>Zarezávanie do betónovej podlahy hlby rezu do 100 mm (jestvujúci chodník + ihrisko)</t>
  </si>
  <si>
    <t>bm</t>
  </si>
  <si>
    <t>12</t>
  </si>
  <si>
    <t>Vodorovné konštrukcie</t>
  </si>
  <si>
    <t>7</t>
  </si>
  <si>
    <t>41132130001</t>
  </si>
  <si>
    <t>Betón pre cestné komunikácie tr. CB III, hr.15 cm - ihrisko</t>
  </si>
  <si>
    <t>14</t>
  </si>
  <si>
    <t>41132130001.1</t>
  </si>
  <si>
    <t>Úprava povrchu betónu leštením</t>
  </si>
  <si>
    <t>16</t>
  </si>
  <si>
    <t>9</t>
  </si>
  <si>
    <t>417361821</t>
  </si>
  <si>
    <t>Výstuž stužujúcich pásov a vencov z betonárskej ocele 10505</t>
  </si>
  <si>
    <t>18</t>
  </si>
  <si>
    <t>Komunikácie</t>
  </si>
  <si>
    <t>564861111.s</t>
  </si>
  <si>
    <t>Podklad zo štrkodrvy s rozprestrením, po zhutnení hr. 200mm</t>
  </si>
  <si>
    <t>11</t>
  </si>
  <si>
    <t>596911143.s</t>
  </si>
  <si>
    <t>Kladenie betónovej dlažby komunikácií pre peších hr. 60mm nad 100 do 300m2 so zriadením lôžka z kameniva hr. 30mm</t>
  </si>
  <si>
    <t>22</t>
  </si>
  <si>
    <t>M</t>
  </si>
  <si>
    <t>592460007700.s</t>
  </si>
  <si>
    <t>Dlažba betónová škárová, rozmer 200x165x60 mm prírodná</t>
  </si>
  <si>
    <t>24</t>
  </si>
  <si>
    <t>Ostatné konštrukcie a práce-búranie</t>
  </si>
  <si>
    <t>13</t>
  </si>
  <si>
    <t>974032146001</t>
  </si>
  <si>
    <t>Vyburanie bet.panelov na jestvujúcej ploche</t>
  </si>
  <si>
    <t>26</t>
  </si>
  <si>
    <t>916561112.s</t>
  </si>
  <si>
    <t>Osadenie záhonového alebo parkového obrubníka betón., do lôžka z bet. Pros. Tr. C16/20 s bočnou oporou</t>
  </si>
  <si>
    <t>28</t>
  </si>
  <si>
    <t>15</t>
  </si>
  <si>
    <t>5921700018.s</t>
  </si>
  <si>
    <t>Obrubník parkový, dxšxv 1000x50x200 mm, prírodný</t>
  </si>
  <si>
    <t>ks</t>
  </si>
  <si>
    <t>30</t>
  </si>
  <si>
    <t>979081111</t>
  </si>
  <si>
    <t>Odvoz sutiny a vybúraných hmôt na skládku do 1 km</t>
  </si>
  <si>
    <t>32</t>
  </si>
  <si>
    <t>17</t>
  </si>
  <si>
    <t>979081121</t>
  </si>
  <si>
    <t>Odvoz sutiny a vybúraných hmôt na skládku za každý ďalší 1 km</t>
  </si>
  <si>
    <t>34</t>
  </si>
  <si>
    <t>979082111</t>
  </si>
  <si>
    <t>Vnútrostavenisková doprava sutiny a vybúraných hmôt do 10 m</t>
  </si>
  <si>
    <t>36</t>
  </si>
  <si>
    <t>19</t>
  </si>
  <si>
    <t>979082121</t>
  </si>
  <si>
    <t>Vnútrostavenisková doprava sutiny a vybúraných hmôt za každých ďalších 5 m</t>
  </si>
  <si>
    <t>38</t>
  </si>
  <si>
    <t>979087112.S</t>
  </si>
  <si>
    <t>Nakladanie na dopravný prostriedok pre vodorovnú dopravu sutiny</t>
  </si>
  <si>
    <t>40</t>
  </si>
  <si>
    <t>21</t>
  </si>
  <si>
    <t>979089612</t>
  </si>
  <si>
    <t>Poplatok za skladovanie - iné odpady zo stavieb a demolácií (17 09), ostatné</t>
  </si>
  <si>
    <t>42</t>
  </si>
  <si>
    <t>99</t>
  </si>
  <si>
    <t>Presun hmôt HSV</t>
  </si>
  <si>
    <t>999281111</t>
  </si>
  <si>
    <t>Presun hmôt pre opravy a údržbu objektov vrátane vonkajších plášťov výšky do 25 m</t>
  </si>
  <si>
    <t>44</t>
  </si>
  <si>
    <t>PSV</t>
  </si>
  <si>
    <t>Práce a dodávky PSV</t>
  </si>
  <si>
    <t>767</t>
  </si>
  <si>
    <t>Konštrukcie doplnkové kovové</t>
  </si>
  <si>
    <t>23</t>
  </si>
  <si>
    <t>763168733001</t>
  </si>
  <si>
    <t>D+M oceľovej tribúny aj so sedadlami do 50 ks</t>
  </si>
  <si>
    <t>46</t>
  </si>
  <si>
    <t>763168733001.1</t>
  </si>
  <si>
    <t>D+M oceľového pódia</t>
  </si>
  <si>
    <t>48</t>
  </si>
  <si>
    <t>25</t>
  </si>
  <si>
    <t>9987632010001</t>
  </si>
  <si>
    <t>Presun hmôt pre drevostavby v objektoch výšky do 12 m</t>
  </si>
  <si>
    <t>%</t>
  </si>
  <si>
    <t>50</t>
  </si>
  <si>
    <t>Sadové úpravy</t>
  </si>
  <si>
    <t>Pol1</t>
  </si>
  <si>
    <t>Odstránienie pôvodných zelených výsadieb,drevín,....</t>
  </si>
  <si>
    <t>celok</t>
  </si>
  <si>
    <t>256</t>
  </si>
  <si>
    <t>64</t>
  </si>
  <si>
    <t>52</t>
  </si>
  <si>
    <t>27</t>
  </si>
  <si>
    <t>Pol2</t>
  </si>
  <si>
    <t>Výsadba zeleňe podľa požadovaného plánu</t>
  </si>
  <si>
    <t>54</t>
  </si>
  <si>
    <t>Pol3</t>
  </si>
  <si>
    <t>Presun hmôt pre sadové úpravy v objektoch výšky do 3m</t>
  </si>
  <si>
    <t>56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</si>
</sst>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opLeftCell="A73" workbookViewId="0">
      <selection activeCell="AR94" sqref="AR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10" t="s">
        <v>12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11" t="s">
        <v>14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7">
        <v>44516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27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29</v>
      </c>
      <c r="AK26" s="213"/>
      <c r="AL26" s="178"/>
      <c r="AM26" s="178"/>
      <c r="AN26" s="178"/>
      <c r="AO26" s="178"/>
      <c r="AR26" s="17"/>
    </row>
    <row r="27" spans="1:71" s="1" customFormat="1" ht="14.45" customHeight="1">
      <c r="B27" s="17"/>
      <c r="D27" s="26" t="s">
        <v>30</v>
      </c>
      <c r="AK27" s="213">
        <f>ROUND(AG97, 2)</f>
        <v>0</v>
      </c>
      <c r="AL27" s="213"/>
      <c r="AM27" s="213"/>
      <c r="AN27" s="213"/>
      <c r="AO27" s="213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07">
        <f>ROUND(AK26 + AK27, 2)</f>
        <v>0</v>
      </c>
      <c r="AL29" s="208"/>
      <c r="AM29" s="208"/>
      <c r="AN29" s="208"/>
      <c r="AO29" s="208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09" t="s">
        <v>32</v>
      </c>
      <c r="M31" s="209"/>
      <c r="N31" s="209"/>
      <c r="O31" s="209"/>
      <c r="P31" s="209"/>
      <c r="Q31" s="28"/>
      <c r="R31" s="28"/>
      <c r="S31" s="28"/>
      <c r="T31" s="28"/>
      <c r="U31" s="28"/>
      <c r="V31" s="28"/>
      <c r="W31" s="209" t="s">
        <v>33</v>
      </c>
      <c r="X31" s="209"/>
      <c r="Y31" s="209"/>
      <c r="Z31" s="209"/>
      <c r="AA31" s="209"/>
      <c r="AB31" s="209"/>
      <c r="AC31" s="209"/>
      <c r="AD31" s="209"/>
      <c r="AE31" s="209"/>
      <c r="AF31" s="28"/>
      <c r="AG31" s="28"/>
      <c r="AH31" s="28"/>
      <c r="AI31" s="28"/>
      <c r="AJ31" s="28"/>
      <c r="AK31" s="209" t="s">
        <v>34</v>
      </c>
      <c r="AL31" s="209"/>
      <c r="AM31" s="209"/>
      <c r="AN31" s="209"/>
      <c r="AO31" s="209"/>
      <c r="AP31" s="28"/>
      <c r="AQ31" s="28"/>
      <c r="AR31" s="29"/>
      <c r="BE31" s="28"/>
    </row>
    <row r="32" spans="1:71" s="3" customFormat="1" ht="14.45" customHeight="1">
      <c r="B32" s="33"/>
      <c r="D32" s="23" t="s">
        <v>35</v>
      </c>
      <c r="F32" s="34" t="s">
        <v>36</v>
      </c>
      <c r="L32" s="206">
        <v>0.2</v>
      </c>
      <c r="M32" s="205"/>
      <c r="N32" s="205"/>
      <c r="O32" s="205"/>
      <c r="P32" s="205"/>
      <c r="Q32" s="35"/>
      <c r="R32" s="35"/>
      <c r="S32" s="35"/>
      <c r="T32" s="35"/>
      <c r="U32" s="35"/>
      <c r="V32" s="35"/>
      <c r="W32" s="204">
        <f>ROUND(AZ94 + SUM(CD97), 2)</f>
        <v>0</v>
      </c>
      <c r="X32" s="205"/>
      <c r="Y32" s="205"/>
      <c r="Z32" s="205"/>
      <c r="AA32" s="205"/>
      <c r="AB32" s="205"/>
      <c r="AC32" s="205"/>
      <c r="AD32" s="205"/>
      <c r="AE32" s="205"/>
      <c r="AF32" s="35"/>
      <c r="AG32" s="35"/>
      <c r="AH32" s="35"/>
      <c r="AI32" s="35"/>
      <c r="AJ32" s="35"/>
      <c r="AK32" s="204">
        <f>ROUND(AV94 + SUM(BY97), 2)</f>
        <v>0</v>
      </c>
      <c r="AL32" s="205"/>
      <c r="AM32" s="205"/>
      <c r="AN32" s="205"/>
      <c r="AO32" s="205"/>
      <c r="AP32" s="35"/>
      <c r="AQ32" s="35"/>
      <c r="AR32" s="36"/>
      <c r="AS32" s="35"/>
      <c r="AT32" s="35"/>
      <c r="AU32" s="35"/>
      <c r="AV32" s="35"/>
      <c r="AW32" s="35"/>
      <c r="AX32" s="35"/>
      <c r="AY32" s="35"/>
      <c r="AZ32" s="35"/>
    </row>
    <row r="33" spans="1:57" s="3" customFormat="1" ht="14.45" customHeight="1">
      <c r="B33" s="33"/>
      <c r="F33" s="34" t="s">
        <v>37</v>
      </c>
      <c r="L33" s="203">
        <v>0.2</v>
      </c>
      <c r="M33" s="202"/>
      <c r="N33" s="202"/>
      <c r="O33" s="202"/>
      <c r="P33" s="202"/>
      <c r="W33" s="201"/>
      <c r="X33" s="202"/>
      <c r="Y33" s="202"/>
      <c r="Z33" s="202"/>
      <c r="AA33" s="202"/>
      <c r="AB33" s="202"/>
      <c r="AC33" s="202"/>
      <c r="AD33" s="202"/>
      <c r="AE33" s="202"/>
      <c r="AK33" s="201"/>
      <c r="AL33" s="202"/>
      <c r="AM33" s="202"/>
      <c r="AN33" s="202"/>
      <c r="AO33" s="202"/>
      <c r="AR33" s="33"/>
    </row>
    <row r="34" spans="1:57" s="3" customFormat="1" ht="14.45" hidden="1" customHeight="1">
      <c r="B34" s="33"/>
      <c r="F34" s="23" t="s">
        <v>38</v>
      </c>
      <c r="L34" s="203">
        <v>0.2</v>
      </c>
      <c r="M34" s="202"/>
      <c r="N34" s="202"/>
      <c r="O34" s="202"/>
      <c r="P34" s="202"/>
      <c r="W34" s="201">
        <f>ROUND(BB94 + SUM(CF97), 2)</f>
        <v>0</v>
      </c>
      <c r="X34" s="202"/>
      <c r="Y34" s="202"/>
      <c r="Z34" s="202"/>
      <c r="AA34" s="202"/>
      <c r="AB34" s="202"/>
      <c r="AC34" s="202"/>
      <c r="AD34" s="202"/>
      <c r="AE34" s="202"/>
      <c r="AK34" s="201">
        <v>0</v>
      </c>
      <c r="AL34" s="202"/>
      <c r="AM34" s="202"/>
      <c r="AN34" s="202"/>
      <c r="AO34" s="202"/>
      <c r="AR34" s="33"/>
    </row>
    <row r="35" spans="1:57" s="3" customFormat="1" ht="14.45" hidden="1" customHeight="1">
      <c r="B35" s="33"/>
      <c r="F35" s="23" t="s">
        <v>39</v>
      </c>
      <c r="L35" s="203">
        <v>0.2</v>
      </c>
      <c r="M35" s="202"/>
      <c r="N35" s="202"/>
      <c r="O35" s="202"/>
      <c r="P35" s="202"/>
      <c r="W35" s="201">
        <f>ROUND(BC94 + SUM(CG97), 2)</f>
        <v>0</v>
      </c>
      <c r="X35" s="202"/>
      <c r="Y35" s="202"/>
      <c r="Z35" s="202"/>
      <c r="AA35" s="202"/>
      <c r="AB35" s="202"/>
      <c r="AC35" s="202"/>
      <c r="AD35" s="202"/>
      <c r="AE35" s="202"/>
      <c r="AK35" s="201">
        <v>0</v>
      </c>
      <c r="AL35" s="202"/>
      <c r="AM35" s="202"/>
      <c r="AN35" s="202"/>
      <c r="AO35" s="202"/>
      <c r="AR35" s="33"/>
    </row>
    <row r="36" spans="1:57" s="3" customFormat="1" ht="14.45" hidden="1" customHeight="1">
      <c r="B36" s="33"/>
      <c r="F36" s="34" t="s">
        <v>40</v>
      </c>
      <c r="L36" s="206">
        <v>0</v>
      </c>
      <c r="M36" s="205"/>
      <c r="N36" s="205"/>
      <c r="O36" s="205"/>
      <c r="P36" s="205"/>
      <c r="Q36" s="35"/>
      <c r="R36" s="35"/>
      <c r="S36" s="35"/>
      <c r="T36" s="35"/>
      <c r="U36" s="35"/>
      <c r="V36" s="35"/>
      <c r="W36" s="204">
        <f>ROUND(BD94 + SUM(CH97), 2)</f>
        <v>0</v>
      </c>
      <c r="X36" s="205"/>
      <c r="Y36" s="205"/>
      <c r="Z36" s="205"/>
      <c r="AA36" s="205"/>
      <c r="AB36" s="205"/>
      <c r="AC36" s="205"/>
      <c r="AD36" s="205"/>
      <c r="AE36" s="205"/>
      <c r="AF36" s="35"/>
      <c r="AG36" s="35"/>
      <c r="AH36" s="35"/>
      <c r="AI36" s="35"/>
      <c r="AJ36" s="35"/>
      <c r="AK36" s="204">
        <v>0</v>
      </c>
      <c r="AL36" s="205"/>
      <c r="AM36" s="205"/>
      <c r="AN36" s="205"/>
      <c r="AO36" s="205"/>
      <c r="AP36" s="35"/>
      <c r="AQ36" s="35"/>
      <c r="AR36" s="36"/>
      <c r="AS36" s="35"/>
      <c r="AT36" s="35"/>
      <c r="AU36" s="35"/>
      <c r="AV36" s="35"/>
      <c r="AW36" s="35"/>
      <c r="AX36" s="35"/>
      <c r="AY36" s="35"/>
      <c r="AZ36" s="35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7"/>
      <c r="D38" s="38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42</v>
      </c>
      <c r="U38" s="39"/>
      <c r="V38" s="39"/>
      <c r="W38" s="39"/>
      <c r="X38" s="194" t="s">
        <v>43</v>
      </c>
      <c r="Y38" s="195"/>
      <c r="Z38" s="195"/>
      <c r="AA38" s="195"/>
      <c r="AB38" s="195"/>
      <c r="AC38" s="39"/>
      <c r="AD38" s="39"/>
      <c r="AE38" s="39"/>
      <c r="AF38" s="39"/>
      <c r="AG38" s="39"/>
      <c r="AH38" s="39"/>
      <c r="AI38" s="39"/>
      <c r="AJ38" s="39"/>
      <c r="AK38" s="196">
        <f>SUM(AK29:AK36)</f>
        <v>0</v>
      </c>
      <c r="AL38" s="195"/>
      <c r="AM38" s="195"/>
      <c r="AN38" s="195"/>
      <c r="AO38" s="197"/>
      <c r="AP38" s="37"/>
      <c r="AQ38" s="37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1"/>
      <c r="D49" s="42" t="s">
        <v>44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45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4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4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4" t="s">
        <v>46</v>
      </c>
      <c r="AI60" s="31"/>
      <c r="AJ60" s="31"/>
      <c r="AK60" s="31"/>
      <c r="AL60" s="31"/>
      <c r="AM60" s="44" t="s">
        <v>47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42" t="s">
        <v>48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49</v>
      </c>
      <c r="AI64" s="45"/>
      <c r="AJ64" s="45"/>
      <c r="AK64" s="45"/>
      <c r="AL64" s="45"/>
      <c r="AM64" s="45"/>
      <c r="AN64" s="45"/>
      <c r="AO64" s="45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4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4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4" t="s">
        <v>46</v>
      </c>
      <c r="AI75" s="31"/>
      <c r="AJ75" s="31"/>
      <c r="AK75" s="31"/>
      <c r="AL75" s="31"/>
      <c r="AM75" s="44" t="s">
        <v>47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29"/>
      <c r="BE77" s="28"/>
    </row>
    <row r="81" spans="1:91" s="2" customFormat="1" ht="6.95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29"/>
      <c r="BE81" s="28"/>
    </row>
    <row r="82" spans="1:91" s="2" customFormat="1" ht="24.95" customHeight="1">
      <c r="A82" s="28"/>
      <c r="B82" s="29"/>
      <c r="C82" s="18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50"/>
      <c r="C84" s="23" t="s">
        <v>11</v>
      </c>
      <c r="L84" s="4" t="str">
        <f>K5</f>
        <v>1521</v>
      </c>
      <c r="AR84" s="50"/>
    </row>
    <row r="85" spans="1:91" s="5" customFormat="1" ht="36.950000000000003" customHeight="1">
      <c r="B85" s="51"/>
      <c r="C85" s="52" t="s">
        <v>13</v>
      </c>
      <c r="L85" s="198" t="str">
        <f>K6</f>
        <v>ZŠ Drieňova II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51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3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200">
        <f>IF(AN8= "","",AN8)</f>
        <v>44516</v>
      </c>
      <c r="AN87" s="200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24</v>
      </c>
      <c r="AJ89" s="28"/>
      <c r="AK89" s="28"/>
      <c r="AL89" s="28"/>
      <c r="AM89" s="187" t="str">
        <f>IF(E17="","",E17)</f>
        <v xml:space="preserve"> </v>
      </c>
      <c r="AN89" s="188"/>
      <c r="AO89" s="188"/>
      <c r="AP89" s="188"/>
      <c r="AQ89" s="28"/>
      <c r="AR89" s="29"/>
      <c r="AS89" s="183" t="s">
        <v>51</v>
      </c>
      <c r="AT89" s="184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28"/>
    </row>
    <row r="90" spans="1:91" s="2" customFormat="1" ht="15.2" customHeight="1">
      <c r="A90" s="28"/>
      <c r="B90" s="29"/>
      <c r="C90" s="23" t="s">
        <v>23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26</v>
      </c>
      <c r="AJ90" s="28"/>
      <c r="AK90" s="28"/>
      <c r="AL90" s="28"/>
      <c r="AM90" s="187" t="str">
        <f>IF(E20="","",E20)</f>
        <v>ROZING s.r.o.</v>
      </c>
      <c r="AN90" s="188"/>
      <c r="AO90" s="188"/>
      <c r="AP90" s="188"/>
      <c r="AQ90" s="28"/>
      <c r="AR90" s="29"/>
      <c r="AS90" s="185"/>
      <c r="AT90" s="186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5"/>
      <c r="AT91" s="186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28"/>
    </row>
    <row r="92" spans="1:91" s="2" customFormat="1" ht="29.25" customHeight="1">
      <c r="A92" s="28"/>
      <c r="B92" s="29"/>
      <c r="C92" s="189" t="s">
        <v>52</v>
      </c>
      <c r="D92" s="190"/>
      <c r="E92" s="190"/>
      <c r="F92" s="190"/>
      <c r="G92" s="190"/>
      <c r="H92" s="59"/>
      <c r="I92" s="191" t="s">
        <v>53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54</v>
      </c>
      <c r="AH92" s="190"/>
      <c r="AI92" s="190"/>
      <c r="AJ92" s="190"/>
      <c r="AK92" s="190"/>
      <c r="AL92" s="190"/>
      <c r="AM92" s="190"/>
      <c r="AN92" s="191" t="s">
        <v>55</v>
      </c>
      <c r="AO92" s="190"/>
      <c r="AP92" s="193"/>
      <c r="AQ92" s="60" t="s">
        <v>56</v>
      </c>
      <c r="AR92" s="29"/>
      <c r="AS92" s="61" t="s">
        <v>57</v>
      </c>
      <c r="AT92" s="62" t="s">
        <v>58</v>
      </c>
      <c r="AU92" s="62" t="s">
        <v>59</v>
      </c>
      <c r="AV92" s="62" t="s">
        <v>60</v>
      </c>
      <c r="AW92" s="62" t="s">
        <v>61</v>
      </c>
      <c r="AX92" s="62" t="s">
        <v>62</v>
      </c>
      <c r="AY92" s="62" t="s">
        <v>63</v>
      </c>
      <c r="AZ92" s="62" t="s">
        <v>64</v>
      </c>
      <c r="BA92" s="62" t="s">
        <v>65</v>
      </c>
      <c r="BB92" s="62" t="s">
        <v>66</v>
      </c>
      <c r="BC92" s="62" t="s">
        <v>67</v>
      </c>
      <c r="BD92" s="63" t="s">
        <v>68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28"/>
    </row>
    <row r="94" spans="1:91" s="6" customFormat="1" ht="32.450000000000003" customHeight="1">
      <c r="B94" s="67"/>
      <c r="C94" s="68" t="s">
        <v>69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82"/>
      <c r="AH94" s="182"/>
      <c r="AI94" s="182"/>
      <c r="AJ94" s="182"/>
      <c r="AK94" s="182"/>
      <c r="AL94" s="182"/>
      <c r="AM94" s="182"/>
      <c r="AN94" s="175"/>
      <c r="AO94" s="175"/>
      <c r="AP94" s="175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70</v>
      </c>
      <c r="BT94" s="76" t="s">
        <v>71</v>
      </c>
      <c r="BU94" s="77" t="s">
        <v>72</v>
      </c>
      <c r="BV94" s="76" t="s">
        <v>73</v>
      </c>
      <c r="BW94" s="76" t="s">
        <v>4</v>
      </c>
      <c r="BX94" s="76" t="s">
        <v>74</v>
      </c>
      <c r="CL94" s="76" t="s">
        <v>1</v>
      </c>
    </row>
    <row r="95" spans="1:91" s="7" customFormat="1" ht="16.5" customHeight="1">
      <c r="A95" s="78" t="s">
        <v>75</v>
      </c>
      <c r="B95" s="79"/>
      <c r="C95" s="80"/>
      <c r="D95" s="181" t="s">
        <v>76</v>
      </c>
      <c r="E95" s="181"/>
      <c r="F95" s="181"/>
      <c r="G95" s="181"/>
      <c r="H95" s="181"/>
      <c r="I95" s="81"/>
      <c r="J95" s="181" t="s">
        <v>77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/>
      <c r="AH95" s="180"/>
      <c r="AI95" s="180"/>
      <c r="AJ95" s="180"/>
      <c r="AK95" s="180"/>
      <c r="AL95" s="180"/>
      <c r="AM95" s="180"/>
      <c r="AN95" s="179"/>
      <c r="AO95" s="180"/>
      <c r="AP95" s="180"/>
      <c r="AQ95" s="82" t="s">
        <v>78</v>
      </c>
      <c r="AR95" s="79"/>
      <c r="AS95" s="83">
        <v>0</v>
      </c>
      <c r="AT95" s="84">
        <f>ROUND(SUM(AV95:AW95),2)</f>
        <v>0</v>
      </c>
      <c r="AU95" s="85">
        <f>'01 - Stavebné úpravy'!P131</f>
        <v>0</v>
      </c>
      <c r="AV95" s="84">
        <f>'01 - Stavebné úpravy'!J35</f>
        <v>0</v>
      </c>
      <c r="AW95" s="84">
        <f>'01 - Stavebné úpravy'!J36</f>
        <v>0</v>
      </c>
      <c r="AX95" s="84">
        <f>'01 - Stavebné úpravy'!J37</f>
        <v>0</v>
      </c>
      <c r="AY95" s="84">
        <f>'01 - Stavebné úpravy'!J38</f>
        <v>0</v>
      </c>
      <c r="AZ95" s="84">
        <f>'01 - Stavebné úpravy'!F35</f>
        <v>0</v>
      </c>
      <c r="BA95" s="84">
        <f>'01 - Stavebné úpravy'!F36</f>
        <v>0</v>
      </c>
      <c r="BB95" s="84">
        <f>'01 - Stavebné úpravy'!F37</f>
        <v>0</v>
      </c>
      <c r="BC95" s="84">
        <f>'01 - Stavebné úpravy'!F38</f>
        <v>0</v>
      </c>
      <c r="BD95" s="86">
        <f>'01 - Stavebné úpravy'!F39</f>
        <v>0</v>
      </c>
      <c r="BT95" s="87" t="s">
        <v>79</v>
      </c>
      <c r="BV95" s="87" t="s">
        <v>73</v>
      </c>
      <c r="BW95" s="87" t="s">
        <v>80</v>
      </c>
      <c r="BX95" s="87" t="s">
        <v>4</v>
      </c>
      <c r="CL95" s="87" t="s">
        <v>1</v>
      </c>
      <c r="CM95" s="87" t="s">
        <v>71</v>
      </c>
    </row>
    <row r="96" spans="1:91">
      <c r="B96" s="17"/>
      <c r="AR96" s="17"/>
    </row>
    <row r="97" spans="1:57" s="2" customFormat="1" ht="30" customHeight="1">
      <c r="A97" s="28"/>
      <c r="B97" s="29"/>
      <c r="C97" s="68" t="s">
        <v>81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88"/>
      <c r="AR97" s="29"/>
      <c r="AS97" s="61" t="s">
        <v>82</v>
      </c>
      <c r="AT97" s="62" t="s">
        <v>83</v>
      </c>
      <c r="AU97" s="62" t="s">
        <v>35</v>
      </c>
      <c r="AV97" s="63" t="s">
        <v>58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9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9" t="s">
        <v>84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90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5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</mergeCells>
  <hyperlinks>
    <hyperlink ref="A95" location="'01 - Stavebné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71"/>
  <sheetViews>
    <sheetView showGridLines="0" tabSelected="1" workbookViewId="0">
      <selection activeCell="X18" sqref="X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85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5" t="str">
        <f>'Rekapitulácia stavby'!K6</f>
        <v>ZŠ Drieňova II</v>
      </c>
      <c r="F7" s="216"/>
      <c r="G7" s="216"/>
      <c r="H7" s="216"/>
      <c r="L7" s="17"/>
    </row>
    <row r="8" spans="1:46" s="2" customFormat="1" ht="12" customHeight="1">
      <c r="A8" s="28"/>
      <c r="B8" s="29"/>
      <c r="C8" s="28"/>
      <c r="D8" s="23" t="s">
        <v>86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98" t="s">
        <v>87</v>
      </c>
      <c r="F9" s="214"/>
      <c r="G9" s="214"/>
      <c r="H9" s="214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4">
        <f>'Rekapitulácia stavby'!AN8</f>
        <v>44516</v>
      </c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20</v>
      </c>
      <c r="E14" s="28"/>
      <c r="F14" s="28"/>
      <c r="G14" s="28"/>
      <c r="H14" s="28"/>
      <c r="I14" s="23" t="s">
        <v>21</v>
      </c>
      <c r="J14" s="21" t="str">
        <f>IF('Rekapitulácia stavby'!AN10="","",'Rekapitulácia stavby'!AN10)</f>
        <v/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tr">
        <f>IF('Rekapitulácia stavby'!E11="","",'Rekapitulácia stavby'!E11)</f>
        <v xml:space="preserve"> </v>
      </c>
      <c r="F15" s="28"/>
      <c r="G15" s="28"/>
      <c r="H15" s="28"/>
      <c r="I15" s="23" t="s">
        <v>22</v>
      </c>
      <c r="J15" s="21" t="str">
        <f>IF('Rekapitulácia stavby'!AN11="","",'Rekapitulácia stavby'!AN11)</f>
        <v/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23</v>
      </c>
      <c r="E17" s="28"/>
      <c r="F17" s="28"/>
      <c r="G17" s="28"/>
      <c r="H17" s="28"/>
      <c r="I17" s="23" t="s">
        <v>21</v>
      </c>
      <c r="J17" s="21" t="str">
        <f>'Rekapitulácia stavby'!AN13</f>
        <v/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10" t="str">
        <f>'Rekapitulácia stavby'!E14</f>
        <v xml:space="preserve"> </v>
      </c>
      <c r="F18" s="210"/>
      <c r="G18" s="210"/>
      <c r="H18" s="210"/>
      <c r="I18" s="23" t="s">
        <v>22</v>
      </c>
      <c r="J18" s="21" t="str">
        <f>'Rekapitulácia stavby'!AN14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24</v>
      </c>
      <c r="E20" s="28"/>
      <c r="F20" s="28"/>
      <c r="G20" s="28"/>
      <c r="H20" s="28"/>
      <c r="I20" s="23" t="s">
        <v>21</v>
      </c>
      <c r="J20" s="21" t="str">
        <f>IF('Rekapitulácia stavby'!AN16="","",'Rekapitulácia stavby'!AN16)</f>
        <v/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tr">
        <f>IF('Rekapitulácia stavby'!E17="","",'Rekapitulácia stavby'!E17)</f>
        <v xml:space="preserve"> </v>
      </c>
      <c r="F21" s="28"/>
      <c r="G21" s="28"/>
      <c r="H21" s="28"/>
      <c r="I21" s="23" t="s">
        <v>22</v>
      </c>
      <c r="J21" s="21" t="str">
        <f>IF('Rekapitulácia stavby'!AN17="","",'Rekapitulácia stavby'!AN17)</f>
        <v/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26</v>
      </c>
      <c r="E23" s="28"/>
      <c r="F23" s="28"/>
      <c r="G23" s="28"/>
      <c r="H23" s="28"/>
      <c r="I23" s="23" t="s">
        <v>21</v>
      </c>
      <c r="J23" s="21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IF('Rekapitulácia stavby'!E20="","",'Rekapitulácia stavby'!E20)</f>
        <v>ROZING s.r.o.</v>
      </c>
      <c r="F24" s="28"/>
      <c r="G24" s="28"/>
      <c r="H24" s="28"/>
      <c r="I24" s="23" t="s">
        <v>22</v>
      </c>
      <c r="J24" s="21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28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4"/>
      <c r="B27" s="95"/>
      <c r="C27" s="94"/>
      <c r="D27" s="94"/>
      <c r="E27" s="212" t="s">
        <v>1</v>
      </c>
      <c r="F27" s="212"/>
      <c r="G27" s="212"/>
      <c r="H27" s="21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88</v>
      </c>
      <c r="E30" s="28"/>
      <c r="F30" s="28"/>
      <c r="G30" s="28"/>
      <c r="H30" s="28"/>
      <c r="I30" s="28"/>
      <c r="J30" s="27"/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89</v>
      </c>
      <c r="E31" s="28"/>
      <c r="F31" s="28"/>
      <c r="G31" s="28"/>
      <c r="H31" s="28"/>
      <c r="I31" s="28"/>
      <c r="J31" s="27"/>
      <c r="K31" s="28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7" t="s">
        <v>31</v>
      </c>
      <c r="E32" s="28"/>
      <c r="F32" s="28"/>
      <c r="G32" s="28"/>
      <c r="H32" s="28"/>
      <c r="I32" s="28"/>
      <c r="J32" s="70"/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5"/>
      <c r="E33" s="65"/>
      <c r="F33" s="65"/>
      <c r="G33" s="65"/>
      <c r="H33" s="65"/>
      <c r="I33" s="65"/>
      <c r="J33" s="65"/>
      <c r="K33" s="65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33</v>
      </c>
      <c r="G34" s="28"/>
      <c r="H34" s="28"/>
      <c r="I34" s="32" t="s">
        <v>32</v>
      </c>
      <c r="J34" s="32" t="s">
        <v>34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8" t="s">
        <v>35</v>
      </c>
      <c r="E35" s="34" t="s">
        <v>36</v>
      </c>
      <c r="F35" s="99">
        <f>ROUND((SUM(BE110:BE111) + SUM(BE131:BE170)),  2)</f>
        <v>0</v>
      </c>
      <c r="G35" s="100"/>
      <c r="H35" s="100"/>
      <c r="I35" s="101">
        <v>0.2</v>
      </c>
      <c r="J35" s="99">
        <f>ROUND(((SUM(BE110:BE111) + SUM(BE131:BE170))*I35),  2)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34" t="s">
        <v>37</v>
      </c>
      <c r="F36" s="102"/>
      <c r="G36" s="28"/>
      <c r="H36" s="28"/>
      <c r="I36" s="103">
        <v>0.2</v>
      </c>
      <c r="J36" s="102"/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38</v>
      </c>
      <c r="F37" s="102">
        <f>ROUND((SUM(BG110:BG111) + SUM(BG131:BG170)),  2)</f>
        <v>0</v>
      </c>
      <c r="G37" s="28"/>
      <c r="H37" s="28"/>
      <c r="I37" s="103">
        <v>0.2</v>
      </c>
      <c r="J37" s="102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39</v>
      </c>
      <c r="F38" s="102">
        <f>ROUND((SUM(BH110:BH111) + SUM(BH131:BH170)),  2)</f>
        <v>0</v>
      </c>
      <c r="G38" s="28"/>
      <c r="H38" s="28"/>
      <c r="I38" s="103">
        <v>0.2</v>
      </c>
      <c r="J38" s="102">
        <f>0</f>
        <v>0</v>
      </c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34" t="s">
        <v>40</v>
      </c>
      <c r="F39" s="99">
        <f>ROUND((SUM(BI110:BI111) + SUM(BI131:BI170)),  2)</f>
        <v>0</v>
      </c>
      <c r="G39" s="100"/>
      <c r="H39" s="100"/>
      <c r="I39" s="101">
        <v>0</v>
      </c>
      <c r="J39" s="99">
        <f>0</f>
        <v>0</v>
      </c>
      <c r="K39" s="28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90"/>
      <c r="D41" s="104" t="s">
        <v>41</v>
      </c>
      <c r="E41" s="59"/>
      <c r="F41" s="59"/>
      <c r="G41" s="105" t="s">
        <v>42</v>
      </c>
      <c r="H41" s="106" t="s">
        <v>43</v>
      </c>
      <c r="I41" s="59"/>
      <c r="J41" s="107">
        <f>SUM(J32:J39)</f>
        <v>0</v>
      </c>
      <c r="K41" s="108"/>
      <c r="L41" s="41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1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1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41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4" t="s">
        <v>46</v>
      </c>
      <c r="E61" s="31"/>
      <c r="F61" s="109" t="s">
        <v>47</v>
      </c>
      <c r="G61" s="44" t="s">
        <v>46</v>
      </c>
      <c r="H61" s="31"/>
      <c r="I61" s="31"/>
      <c r="J61" s="110" t="s">
        <v>47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42" t="s">
        <v>48</v>
      </c>
      <c r="E65" s="45"/>
      <c r="F65" s="45"/>
      <c r="G65" s="42" t="s">
        <v>49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4" t="s">
        <v>46</v>
      </c>
      <c r="E76" s="31"/>
      <c r="F76" s="109" t="s">
        <v>47</v>
      </c>
      <c r="G76" s="44" t="s">
        <v>46</v>
      </c>
      <c r="H76" s="31"/>
      <c r="I76" s="31"/>
      <c r="J76" s="110" t="s">
        <v>47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90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5" t="str">
        <f>E7</f>
        <v>ZŠ Drieňova II</v>
      </c>
      <c r="F85" s="216"/>
      <c r="G85" s="216"/>
      <c r="H85" s="216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86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98" t="str">
        <f>E9</f>
        <v>01 - Stavebné úpravy</v>
      </c>
      <c r="F87" s="214"/>
      <c r="G87" s="214"/>
      <c r="H87" s="214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 xml:space="preserve"> </v>
      </c>
      <c r="G89" s="28"/>
      <c r="H89" s="28"/>
      <c r="I89" s="23" t="s">
        <v>19</v>
      </c>
      <c r="J89" s="54">
        <f>IF(J12="","",J12)</f>
        <v>44516</v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20</v>
      </c>
      <c r="D91" s="28"/>
      <c r="E91" s="28"/>
      <c r="F91" s="21" t="str">
        <f>E15</f>
        <v xml:space="preserve"> </v>
      </c>
      <c r="G91" s="28"/>
      <c r="H91" s="28"/>
      <c r="I91" s="23" t="s">
        <v>24</v>
      </c>
      <c r="J91" s="24" t="str">
        <f>E21</f>
        <v xml:space="preserve"> 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23</v>
      </c>
      <c r="D92" s="28"/>
      <c r="E92" s="28"/>
      <c r="F92" s="21" t="str">
        <f>IF(E18="","",E18)</f>
        <v xml:space="preserve"> </v>
      </c>
      <c r="G92" s="28"/>
      <c r="H92" s="28"/>
      <c r="I92" s="23" t="s">
        <v>26</v>
      </c>
      <c r="J92" s="24"/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1" t="s">
        <v>91</v>
      </c>
      <c r="D94" s="90"/>
      <c r="E94" s="90"/>
      <c r="F94" s="90"/>
      <c r="G94" s="90"/>
      <c r="H94" s="90"/>
      <c r="I94" s="90"/>
      <c r="J94" s="112" t="s">
        <v>92</v>
      </c>
      <c r="K94" s="90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13" t="s">
        <v>93</v>
      </c>
      <c r="D96" s="28"/>
      <c r="E96" s="28"/>
      <c r="F96" s="28"/>
      <c r="G96" s="28"/>
      <c r="H96" s="28"/>
      <c r="I96" s="28"/>
      <c r="J96" s="70"/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94</v>
      </c>
    </row>
    <row r="97" spans="1:31" s="9" customFormat="1" ht="24.95" customHeight="1">
      <c r="B97" s="114"/>
      <c r="D97" s="115" t="s">
        <v>95</v>
      </c>
      <c r="E97" s="116"/>
      <c r="F97" s="116"/>
      <c r="G97" s="116"/>
      <c r="H97" s="116"/>
      <c r="I97" s="116"/>
      <c r="J97" s="117"/>
      <c r="L97" s="114"/>
    </row>
    <row r="98" spans="1:31" s="10" customFormat="1" ht="19.899999999999999" customHeight="1">
      <c r="B98" s="118"/>
      <c r="D98" s="119" t="s">
        <v>96</v>
      </c>
      <c r="E98" s="120"/>
      <c r="F98" s="120"/>
      <c r="G98" s="120"/>
      <c r="H98" s="120"/>
      <c r="I98" s="120"/>
      <c r="J98" s="121"/>
      <c r="L98" s="118"/>
    </row>
    <row r="99" spans="1:31" s="10" customFormat="1" ht="19.899999999999999" customHeight="1">
      <c r="B99" s="118"/>
      <c r="D99" s="119" t="s">
        <v>97</v>
      </c>
      <c r="E99" s="120"/>
      <c r="F99" s="120"/>
      <c r="G99" s="120"/>
      <c r="H99" s="120"/>
      <c r="I99" s="120"/>
      <c r="J99" s="121"/>
      <c r="L99" s="118"/>
    </row>
    <row r="100" spans="1:31" s="10" customFormat="1" ht="19.899999999999999" customHeight="1">
      <c r="B100" s="118"/>
      <c r="D100" s="119" t="s">
        <v>98</v>
      </c>
      <c r="E100" s="120"/>
      <c r="F100" s="120"/>
      <c r="G100" s="120"/>
      <c r="H100" s="120"/>
      <c r="I100" s="120"/>
      <c r="J100" s="121"/>
      <c r="L100" s="118"/>
    </row>
    <row r="101" spans="1:31" s="10" customFormat="1" ht="19.899999999999999" customHeight="1">
      <c r="B101" s="118"/>
      <c r="D101" s="119" t="s">
        <v>99</v>
      </c>
      <c r="E101" s="120"/>
      <c r="F101" s="120"/>
      <c r="G101" s="120"/>
      <c r="H101" s="120"/>
      <c r="I101" s="120"/>
      <c r="J101" s="121"/>
      <c r="L101" s="118"/>
    </row>
    <row r="102" spans="1:31" s="10" customFormat="1" ht="19.899999999999999" customHeight="1">
      <c r="B102" s="118"/>
      <c r="D102" s="119" t="s">
        <v>100</v>
      </c>
      <c r="E102" s="120"/>
      <c r="F102" s="120"/>
      <c r="G102" s="120"/>
      <c r="H102" s="120"/>
      <c r="I102" s="120"/>
      <c r="J102" s="121"/>
      <c r="L102" s="118"/>
    </row>
    <row r="103" spans="1:31" s="10" customFormat="1" ht="19.899999999999999" customHeight="1">
      <c r="B103" s="118"/>
      <c r="D103" s="119" t="s">
        <v>101</v>
      </c>
      <c r="E103" s="120"/>
      <c r="F103" s="120"/>
      <c r="G103" s="120"/>
      <c r="H103" s="120"/>
      <c r="I103" s="120"/>
      <c r="J103" s="121"/>
      <c r="L103" s="118"/>
    </row>
    <row r="104" spans="1:31" s="10" customFormat="1" ht="19.899999999999999" customHeight="1">
      <c r="B104" s="118"/>
      <c r="D104" s="119" t="s">
        <v>102</v>
      </c>
      <c r="E104" s="120"/>
      <c r="F104" s="120"/>
      <c r="G104" s="120"/>
      <c r="H104" s="120"/>
      <c r="I104" s="120"/>
      <c r="J104" s="121"/>
      <c r="L104" s="118"/>
    </row>
    <row r="105" spans="1:31" s="9" customFormat="1" ht="24.95" customHeight="1">
      <c r="B105" s="114"/>
      <c r="D105" s="115" t="s">
        <v>103</v>
      </c>
      <c r="E105" s="116"/>
      <c r="F105" s="116"/>
      <c r="G105" s="116"/>
      <c r="H105" s="116"/>
      <c r="I105" s="116"/>
      <c r="J105" s="117"/>
      <c r="L105" s="114"/>
    </row>
    <row r="106" spans="1:31" s="10" customFormat="1" ht="19.899999999999999" customHeight="1">
      <c r="B106" s="118"/>
      <c r="D106" s="119" t="s">
        <v>104</v>
      </c>
      <c r="E106" s="120"/>
      <c r="F106" s="120"/>
      <c r="G106" s="120"/>
      <c r="H106" s="120"/>
      <c r="I106" s="120"/>
      <c r="J106" s="121"/>
      <c r="L106" s="118"/>
    </row>
    <row r="107" spans="1:31" s="10" customFormat="1" ht="19.899999999999999" customHeight="1">
      <c r="B107" s="118"/>
      <c r="D107" s="119" t="s">
        <v>105</v>
      </c>
      <c r="E107" s="120"/>
      <c r="F107" s="120"/>
      <c r="G107" s="120"/>
      <c r="H107" s="120"/>
      <c r="I107" s="120"/>
      <c r="J107" s="121"/>
      <c r="L107" s="118"/>
    </row>
    <row r="108" spans="1:31" s="2" customFormat="1" ht="21.7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9.25" customHeight="1">
      <c r="A110" s="28"/>
      <c r="B110" s="29"/>
      <c r="C110" s="113" t="s">
        <v>106</v>
      </c>
      <c r="D110" s="28"/>
      <c r="E110" s="28"/>
      <c r="F110" s="28"/>
      <c r="G110" s="28"/>
      <c r="H110" s="28"/>
      <c r="I110" s="28"/>
      <c r="J110" s="122">
        <v>0</v>
      </c>
      <c r="K110" s="28"/>
      <c r="L110" s="41"/>
      <c r="N110" s="123" t="s">
        <v>35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8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9.25" customHeight="1">
      <c r="A112" s="28"/>
      <c r="B112" s="29"/>
      <c r="C112" s="89" t="s">
        <v>84</v>
      </c>
      <c r="D112" s="90"/>
      <c r="E112" s="90"/>
      <c r="F112" s="90"/>
      <c r="G112" s="90"/>
      <c r="H112" s="90"/>
      <c r="I112" s="90"/>
      <c r="J112" s="91">
        <f>ROUND(J96+J110,2)</f>
        <v>0</v>
      </c>
      <c r="K112" s="90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5" customHeight="1">
      <c r="A113" s="28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7" spans="1:31" s="2" customFormat="1" ht="6.95" customHeight="1">
      <c r="A117" s="28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1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5" customHeight="1">
      <c r="A118" s="28"/>
      <c r="B118" s="29"/>
      <c r="C118" s="18" t="s">
        <v>107</v>
      </c>
      <c r="D118" s="28"/>
      <c r="E118" s="28"/>
      <c r="F118" s="28"/>
      <c r="G118" s="28"/>
      <c r="H118" s="28"/>
      <c r="I118" s="28"/>
      <c r="J118" s="28"/>
      <c r="K118" s="28"/>
      <c r="L118" s="41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41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3" t="s">
        <v>13</v>
      </c>
      <c r="D120" s="28"/>
      <c r="E120" s="28"/>
      <c r="F120" s="28"/>
      <c r="G120" s="28"/>
      <c r="H120" s="28"/>
      <c r="I120" s="28"/>
      <c r="J120" s="28"/>
      <c r="K120" s="28"/>
      <c r="L120" s="41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28"/>
      <c r="D121" s="28"/>
      <c r="E121" s="215" t="str">
        <f>E7</f>
        <v>ZŠ Drieňova II</v>
      </c>
      <c r="F121" s="216"/>
      <c r="G121" s="216"/>
      <c r="H121" s="216"/>
      <c r="I121" s="28"/>
      <c r="J121" s="28"/>
      <c r="K121" s="28"/>
      <c r="L121" s="41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>
      <c r="A122" s="28"/>
      <c r="B122" s="29"/>
      <c r="C122" s="23" t="s">
        <v>86</v>
      </c>
      <c r="D122" s="28"/>
      <c r="E122" s="28"/>
      <c r="F122" s="28"/>
      <c r="G122" s="28"/>
      <c r="H122" s="28"/>
      <c r="I122" s="28"/>
      <c r="J122" s="28"/>
      <c r="K122" s="28"/>
      <c r="L122" s="41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>
      <c r="A123" s="28"/>
      <c r="B123" s="29"/>
      <c r="C123" s="28"/>
      <c r="D123" s="28"/>
      <c r="E123" s="198" t="str">
        <f>E9</f>
        <v>01 - Stavebné úpravy</v>
      </c>
      <c r="F123" s="214"/>
      <c r="G123" s="214"/>
      <c r="H123" s="214"/>
      <c r="I123" s="28"/>
      <c r="J123" s="28"/>
      <c r="K123" s="28"/>
      <c r="L123" s="41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6.95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41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2" customHeight="1">
      <c r="A125" s="28"/>
      <c r="B125" s="29"/>
      <c r="C125" s="23" t="s">
        <v>17</v>
      </c>
      <c r="D125" s="28"/>
      <c r="E125" s="28"/>
      <c r="F125" s="21" t="str">
        <f>F12</f>
        <v xml:space="preserve"> </v>
      </c>
      <c r="G125" s="28"/>
      <c r="H125" s="28"/>
      <c r="I125" s="23" t="s">
        <v>19</v>
      </c>
      <c r="J125" s="54">
        <f>IF(J12="","",J12)</f>
        <v>44516</v>
      </c>
      <c r="K125" s="28"/>
      <c r="L125" s="41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5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41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2" customHeight="1">
      <c r="A127" s="28"/>
      <c r="B127" s="29"/>
      <c r="C127" s="23" t="s">
        <v>20</v>
      </c>
      <c r="D127" s="28"/>
      <c r="E127" s="28"/>
      <c r="F127" s="21" t="str">
        <f>E15</f>
        <v xml:space="preserve"> </v>
      </c>
      <c r="G127" s="28"/>
      <c r="H127" s="28"/>
      <c r="I127" s="23" t="s">
        <v>24</v>
      </c>
      <c r="J127" s="24" t="str">
        <f>E21</f>
        <v xml:space="preserve"> </v>
      </c>
      <c r="K127" s="28"/>
      <c r="L127" s="41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5.2" customHeight="1">
      <c r="A128" s="28"/>
      <c r="B128" s="29"/>
      <c r="C128" s="23" t="s">
        <v>23</v>
      </c>
      <c r="D128" s="28"/>
      <c r="E128" s="28"/>
      <c r="F128" s="21" t="str">
        <f>IF(E18="","",E18)</f>
        <v xml:space="preserve"> </v>
      </c>
      <c r="G128" s="28"/>
      <c r="H128" s="28"/>
      <c r="I128" s="23" t="s">
        <v>26</v>
      </c>
      <c r="J128" s="24"/>
      <c r="K128" s="28"/>
      <c r="L128" s="41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0.35" customHeight="1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41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11" customFormat="1" ht="29.25" customHeight="1">
      <c r="A130" s="124"/>
      <c r="B130" s="125"/>
      <c r="C130" s="126" t="s">
        <v>108</v>
      </c>
      <c r="D130" s="127" t="s">
        <v>56</v>
      </c>
      <c r="E130" s="127" t="s">
        <v>52</v>
      </c>
      <c r="F130" s="127" t="s">
        <v>53</v>
      </c>
      <c r="G130" s="127" t="s">
        <v>109</v>
      </c>
      <c r="H130" s="127" t="s">
        <v>110</v>
      </c>
      <c r="I130" s="127" t="s">
        <v>111</v>
      </c>
      <c r="J130" s="128" t="s">
        <v>92</v>
      </c>
      <c r="K130" s="129" t="s">
        <v>112</v>
      </c>
      <c r="L130" s="130"/>
      <c r="M130" s="61" t="s">
        <v>1</v>
      </c>
      <c r="N130" s="62" t="s">
        <v>35</v>
      </c>
      <c r="O130" s="62" t="s">
        <v>113</v>
      </c>
      <c r="P130" s="62" t="s">
        <v>114</v>
      </c>
      <c r="Q130" s="62" t="s">
        <v>115</v>
      </c>
      <c r="R130" s="62" t="s">
        <v>116</v>
      </c>
      <c r="S130" s="62" t="s">
        <v>117</v>
      </c>
      <c r="T130" s="63" t="s">
        <v>118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1:65" s="2" customFormat="1" ht="22.9" customHeight="1">
      <c r="A131" s="28"/>
      <c r="B131" s="29"/>
      <c r="C131" s="68" t="s">
        <v>88</v>
      </c>
      <c r="D131" s="28"/>
      <c r="E131" s="28"/>
      <c r="F131" s="28"/>
      <c r="G131" s="28"/>
      <c r="H131" s="28"/>
      <c r="I131" s="28"/>
      <c r="J131" s="131">
        <f>BK131</f>
        <v>0</v>
      </c>
      <c r="K131" s="28"/>
      <c r="L131" s="29"/>
      <c r="M131" s="64"/>
      <c r="N131" s="55"/>
      <c r="O131" s="65"/>
      <c r="P131" s="132">
        <f>P132+P162</f>
        <v>0</v>
      </c>
      <c r="Q131" s="65"/>
      <c r="R131" s="132">
        <f>R132+R162</f>
        <v>0</v>
      </c>
      <c r="S131" s="65"/>
      <c r="T131" s="133">
        <f>T132+T162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4" t="s">
        <v>70</v>
      </c>
      <c r="AU131" s="14" t="s">
        <v>94</v>
      </c>
      <c r="BK131" s="134">
        <f>BK132+BK162</f>
        <v>0</v>
      </c>
    </row>
    <row r="132" spans="1:65" s="12" customFormat="1" ht="25.9" customHeight="1">
      <c r="B132" s="135"/>
      <c r="D132" s="136" t="s">
        <v>70</v>
      </c>
      <c r="E132" s="137" t="s">
        <v>119</v>
      </c>
      <c r="F132" s="137" t="s">
        <v>120</v>
      </c>
      <c r="J132" s="138">
        <f>BK132</f>
        <v>0</v>
      </c>
      <c r="L132" s="135"/>
      <c r="M132" s="139"/>
      <c r="N132" s="140"/>
      <c r="O132" s="140"/>
      <c r="P132" s="141">
        <f>P133+P138+P140+P142+P146+P150+P160</f>
        <v>0</v>
      </c>
      <c r="Q132" s="140"/>
      <c r="R132" s="141">
        <f>R133+R138+R140+R142+R146+R150+R160</f>
        <v>0</v>
      </c>
      <c r="S132" s="140"/>
      <c r="T132" s="142">
        <f>T133+T138+T140+T142+T146+T150+T160</f>
        <v>0</v>
      </c>
      <c r="AR132" s="136" t="s">
        <v>79</v>
      </c>
      <c r="AT132" s="143" t="s">
        <v>70</v>
      </c>
      <c r="AU132" s="143" t="s">
        <v>71</v>
      </c>
      <c r="AY132" s="136" t="s">
        <v>121</v>
      </c>
      <c r="BK132" s="144">
        <f>BK133+BK138+BK140+BK142+BK146+BK150+BK160</f>
        <v>0</v>
      </c>
    </row>
    <row r="133" spans="1:65" s="12" customFormat="1" ht="22.9" customHeight="1">
      <c r="B133" s="135"/>
      <c r="D133" s="136" t="s">
        <v>70</v>
      </c>
      <c r="E133" s="145" t="s">
        <v>79</v>
      </c>
      <c r="F133" s="145" t="s">
        <v>122</v>
      </c>
      <c r="J133" s="146">
        <f>BK133</f>
        <v>0</v>
      </c>
      <c r="L133" s="135"/>
      <c r="M133" s="139"/>
      <c r="N133" s="140"/>
      <c r="O133" s="140"/>
      <c r="P133" s="141">
        <f>SUM(P134:P137)</f>
        <v>0</v>
      </c>
      <c r="Q133" s="140"/>
      <c r="R133" s="141">
        <f>SUM(R134:R137)</f>
        <v>0</v>
      </c>
      <c r="S133" s="140"/>
      <c r="T133" s="142">
        <f>SUM(T134:T137)</f>
        <v>0</v>
      </c>
      <c r="AR133" s="136" t="s">
        <v>79</v>
      </c>
      <c r="AT133" s="143" t="s">
        <v>70</v>
      </c>
      <c r="AU133" s="143" t="s">
        <v>79</v>
      </c>
      <c r="AY133" s="136" t="s">
        <v>121</v>
      </c>
      <c r="BK133" s="144">
        <f>SUM(BK134:BK137)</f>
        <v>0</v>
      </c>
    </row>
    <row r="134" spans="1:65" s="2" customFormat="1" ht="33" customHeight="1">
      <c r="A134" s="28"/>
      <c r="B134" s="147"/>
      <c r="C134" s="148" t="s">
        <v>79</v>
      </c>
      <c r="D134" s="148" t="s">
        <v>123</v>
      </c>
      <c r="E134" s="149" t="s">
        <v>124</v>
      </c>
      <c r="F134" s="150" t="s">
        <v>125</v>
      </c>
      <c r="G134" s="151" t="s">
        <v>126</v>
      </c>
      <c r="H134" s="152">
        <v>215.5</v>
      </c>
      <c r="I134" s="153"/>
      <c r="J134" s="153">
        <f>ROUND(I134*H134,2)</f>
        <v>0</v>
      </c>
      <c r="K134" s="154"/>
      <c r="L134" s="29"/>
      <c r="M134" s="155" t="s">
        <v>1</v>
      </c>
      <c r="N134" s="156" t="s">
        <v>37</v>
      </c>
      <c r="O134" s="157">
        <v>0</v>
      </c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9" t="s">
        <v>127</v>
      </c>
      <c r="AT134" s="159" t="s">
        <v>123</v>
      </c>
      <c r="AU134" s="159" t="s">
        <v>128</v>
      </c>
      <c r="AY134" s="14" t="s">
        <v>121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4" t="s">
        <v>128</v>
      </c>
      <c r="BK134" s="160">
        <f>ROUND(I134*H134,2)</f>
        <v>0</v>
      </c>
      <c r="BL134" s="14" t="s">
        <v>127</v>
      </c>
      <c r="BM134" s="159" t="s">
        <v>128</v>
      </c>
    </row>
    <row r="135" spans="1:65" s="2" customFormat="1" ht="16.5" customHeight="1">
      <c r="A135" s="28"/>
      <c r="B135" s="147"/>
      <c r="C135" s="148" t="s">
        <v>128</v>
      </c>
      <c r="D135" s="148" t="s">
        <v>123</v>
      </c>
      <c r="E135" s="149" t="s">
        <v>129</v>
      </c>
      <c r="F135" s="150" t="s">
        <v>130</v>
      </c>
      <c r="G135" s="151" t="s">
        <v>131</v>
      </c>
      <c r="H135" s="152">
        <v>27.5</v>
      </c>
      <c r="I135" s="153"/>
      <c r="J135" s="153">
        <f>ROUND(I135*H135,2)</f>
        <v>0</v>
      </c>
      <c r="K135" s="154"/>
      <c r="L135" s="29"/>
      <c r="M135" s="155" t="s">
        <v>1</v>
      </c>
      <c r="N135" s="156" t="s">
        <v>37</v>
      </c>
      <c r="O135" s="157">
        <v>0</v>
      </c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9" t="s">
        <v>127</v>
      </c>
      <c r="AT135" s="159" t="s">
        <v>123</v>
      </c>
      <c r="AU135" s="159" t="s">
        <v>128</v>
      </c>
      <c r="AY135" s="14" t="s">
        <v>121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4" t="s">
        <v>128</v>
      </c>
      <c r="BK135" s="160">
        <f>ROUND(I135*H135,2)</f>
        <v>0</v>
      </c>
      <c r="BL135" s="14" t="s">
        <v>127</v>
      </c>
      <c r="BM135" s="159" t="s">
        <v>127</v>
      </c>
    </row>
    <row r="136" spans="1:65" s="2" customFormat="1" ht="24.2" customHeight="1">
      <c r="A136" s="28"/>
      <c r="B136" s="147"/>
      <c r="C136" s="148" t="s">
        <v>132</v>
      </c>
      <c r="D136" s="148" t="s">
        <v>123</v>
      </c>
      <c r="E136" s="149" t="s">
        <v>133</v>
      </c>
      <c r="F136" s="150" t="s">
        <v>134</v>
      </c>
      <c r="G136" s="151" t="s">
        <v>135</v>
      </c>
      <c r="H136" s="152">
        <v>57.5</v>
      </c>
      <c r="I136" s="153"/>
      <c r="J136" s="153">
        <f>ROUND(I136*H136,2)</f>
        <v>0</v>
      </c>
      <c r="K136" s="154"/>
      <c r="L136" s="29"/>
      <c r="M136" s="155" t="s">
        <v>1</v>
      </c>
      <c r="N136" s="156" t="s">
        <v>37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9" t="s">
        <v>127</v>
      </c>
      <c r="AT136" s="159" t="s">
        <v>123</v>
      </c>
      <c r="AU136" s="159" t="s">
        <v>128</v>
      </c>
      <c r="AY136" s="14" t="s">
        <v>121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128</v>
      </c>
      <c r="BK136" s="160">
        <f>ROUND(I136*H136,2)</f>
        <v>0</v>
      </c>
      <c r="BL136" s="14" t="s">
        <v>127</v>
      </c>
      <c r="BM136" s="159" t="s">
        <v>136</v>
      </c>
    </row>
    <row r="137" spans="1:65" s="2" customFormat="1" ht="24.2" customHeight="1">
      <c r="A137" s="28"/>
      <c r="B137" s="147"/>
      <c r="C137" s="148" t="s">
        <v>127</v>
      </c>
      <c r="D137" s="148" t="s">
        <v>123</v>
      </c>
      <c r="E137" s="149" t="s">
        <v>137</v>
      </c>
      <c r="F137" s="150" t="s">
        <v>138</v>
      </c>
      <c r="G137" s="151" t="s">
        <v>131</v>
      </c>
      <c r="H137" s="152">
        <v>3.7</v>
      </c>
      <c r="I137" s="153"/>
      <c r="J137" s="153">
        <f>ROUND(I137*H137,2)</f>
        <v>0</v>
      </c>
      <c r="K137" s="154"/>
      <c r="L137" s="29"/>
      <c r="M137" s="155" t="s">
        <v>1</v>
      </c>
      <c r="N137" s="156" t="s">
        <v>37</v>
      </c>
      <c r="O137" s="157">
        <v>0</v>
      </c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9" t="s">
        <v>127</v>
      </c>
      <c r="AT137" s="159" t="s">
        <v>123</v>
      </c>
      <c r="AU137" s="159" t="s">
        <v>128</v>
      </c>
      <c r="AY137" s="14" t="s">
        <v>121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4" t="s">
        <v>128</v>
      </c>
      <c r="BK137" s="160">
        <f>ROUND(I137*H137,2)</f>
        <v>0</v>
      </c>
      <c r="BL137" s="14" t="s">
        <v>127</v>
      </c>
      <c r="BM137" s="159" t="s">
        <v>139</v>
      </c>
    </row>
    <row r="138" spans="1:65" s="12" customFormat="1" ht="22.9" customHeight="1">
      <c r="B138" s="135"/>
      <c r="D138" s="136" t="s">
        <v>70</v>
      </c>
      <c r="E138" s="145" t="s">
        <v>128</v>
      </c>
      <c r="F138" s="145" t="s">
        <v>140</v>
      </c>
      <c r="J138" s="146">
        <f>BK138</f>
        <v>0</v>
      </c>
      <c r="L138" s="135"/>
      <c r="M138" s="139"/>
      <c r="N138" s="140"/>
      <c r="O138" s="140"/>
      <c r="P138" s="141">
        <f>P139</f>
        <v>0</v>
      </c>
      <c r="Q138" s="140"/>
      <c r="R138" s="141">
        <f>R139</f>
        <v>0</v>
      </c>
      <c r="S138" s="140"/>
      <c r="T138" s="142">
        <f>T139</f>
        <v>0</v>
      </c>
      <c r="AR138" s="136" t="s">
        <v>79</v>
      </c>
      <c r="AT138" s="143" t="s">
        <v>70</v>
      </c>
      <c r="AU138" s="143" t="s">
        <v>79</v>
      </c>
      <c r="AY138" s="136" t="s">
        <v>121</v>
      </c>
      <c r="BK138" s="144">
        <f>BK139</f>
        <v>0</v>
      </c>
    </row>
    <row r="139" spans="1:65" s="2" customFormat="1" ht="24.2" customHeight="1">
      <c r="A139" s="28"/>
      <c r="B139" s="147"/>
      <c r="C139" s="148" t="s">
        <v>141</v>
      </c>
      <c r="D139" s="148" t="s">
        <v>123</v>
      </c>
      <c r="E139" s="149" t="s">
        <v>142</v>
      </c>
      <c r="F139" s="150" t="s">
        <v>143</v>
      </c>
      <c r="G139" s="151" t="s">
        <v>131</v>
      </c>
      <c r="H139" s="152">
        <v>27.5</v>
      </c>
      <c r="I139" s="153"/>
      <c r="J139" s="153">
        <f>ROUND(I139*H139,2)</f>
        <v>0</v>
      </c>
      <c r="K139" s="154"/>
      <c r="L139" s="29"/>
      <c r="M139" s="155" t="s">
        <v>1</v>
      </c>
      <c r="N139" s="156" t="s">
        <v>37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9" t="s">
        <v>127</v>
      </c>
      <c r="AT139" s="159" t="s">
        <v>123</v>
      </c>
      <c r="AU139" s="159" t="s">
        <v>128</v>
      </c>
      <c r="AY139" s="14" t="s">
        <v>121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4" t="s">
        <v>128</v>
      </c>
      <c r="BK139" s="160">
        <f>ROUND(I139*H139,2)</f>
        <v>0</v>
      </c>
      <c r="BL139" s="14" t="s">
        <v>127</v>
      </c>
      <c r="BM139" s="159" t="s">
        <v>144</v>
      </c>
    </row>
    <row r="140" spans="1:65" s="12" customFormat="1" ht="22.9" customHeight="1">
      <c r="B140" s="135"/>
      <c r="D140" s="136" t="s">
        <v>70</v>
      </c>
      <c r="E140" s="145" t="s">
        <v>132</v>
      </c>
      <c r="F140" s="145" t="s">
        <v>145</v>
      </c>
      <c r="J140" s="146">
        <f>BK140</f>
        <v>0</v>
      </c>
      <c r="L140" s="135"/>
      <c r="M140" s="139"/>
      <c r="N140" s="140"/>
      <c r="O140" s="140"/>
      <c r="P140" s="141">
        <f>P141</f>
        <v>0</v>
      </c>
      <c r="Q140" s="140"/>
      <c r="R140" s="141">
        <f>R141</f>
        <v>0</v>
      </c>
      <c r="S140" s="140"/>
      <c r="T140" s="142">
        <f>T141</f>
        <v>0</v>
      </c>
      <c r="AR140" s="136" t="s">
        <v>79</v>
      </c>
      <c r="AT140" s="143" t="s">
        <v>70</v>
      </c>
      <c r="AU140" s="143" t="s">
        <v>79</v>
      </c>
      <c r="AY140" s="136" t="s">
        <v>121</v>
      </c>
      <c r="BK140" s="144">
        <f>BK141</f>
        <v>0</v>
      </c>
    </row>
    <row r="141" spans="1:65" s="2" customFormat="1" ht="24.2" customHeight="1">
      <c r="A141" s="28"/>
      <c r="B141" s="147"/>
      <c r="C141" s="148" t="s">
        <v>136</v>
      </c>
      <c r="D141" s="148" t="s">
        <v>123</v>
      </c>
      <c r="E141" s="149" t="s">
        <v>146</v>
      </c>
      <c r="F141" s="150" t="s">
        <v>147</v>
      </c>
      <c r="G141" s="151" t="s">
        <v>148</v>
      </c>
      <c r="H141" s="152">
        <v>58</v>
      </c>
      <c r="I141" s="153"/>
      <c r="J141" s="153">
        <f>ROUND(I141*H141,2)</f>
        <v>0</v>
      </c>
      <c r="K141" s="154"/>
      <c r="L141" s="29"/>
      <c r="M141" s="155" t="s">
        <v>1</v>
      </c>
      <c r="N141" s="156" t="s">
        <v>37</v>
      </c>
      <c r="O141" s="157">
        <v>0</v>
      </c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9" t="s">
        <v>127</v>
      </c>
      <c r="AT141" s="159" t="s">
        <v>123</v>
      </c>
      <c r="AU141" s="159" t="s">
        <v>128</v>
      </c>
      <c r="AY141" s="14" t="s">
        <v>121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4" t="s">
        <v>128</v>
      </c>
      <c r="BK141" s="160">
        <f>ROUND(I141*H141,2)</f>
        <v>0</v>
      </c>
      <c r="BL141" s="14" t="s">
        <v>127</v>
      </c>
      <c r="BM141" s="159" t="s">
        <v>149</v>
      </c>
    </row>
    <row r="142" spans="1:65" s="12" customFormat="1" ht="22.9" customHeight="1">
      <c r="B142" s="135"/>
      <c r="D142" s="136" t="s">
        <v>70</v>
      </c>
      <c r="E142" s="145" t="s">
        <v>127</v>
      </c>
      <c r="F142" s="145" t="s">
        <v>150</v>
      </c>
      <c r="J142" s="146">
        <f>BK142</f>
        <v>0</v>
      </c>
      <c r="L142" s="135"/>
      <c r="M142" s="139"/>
      <c r="N142" s="140"/>
      <c r="O142" s="140"/>
      <c r="P142" s="141">
        <f>SUM(P143:P145)</f>
        <v>0</v>
      </c>
      <c r="Q142" s="140"/>
      <c r="R142" s="141">
        <f>SUM(R143:R145)</f>
        <v>0</v>
      </c>
      <c r="S142" s="140"/>
      <c r="T142" s="142">
        <f>SUM(T143:T145)</f>
        <v>0</v>
      </c>
      <c r="AR142" s="136" t="s">
        <v>79</v>
      </c>
      <c r="AT142" s="143" t="s">
        <v>70</v>
      </c>
      <c r="AU142" s="143" t="s">
        <v>79</v>
      </c>
      <c r="AY142" s="136" t="s">
        <v>121</v>
      </c>
      <c r="BK142" s="144">
        <f>SUM(BK143:BK145)</f>
        <v>0</v>
      </c>
    </row>
    <row r="143" spans="1:65" s="2" customFormat="1" ht="24.2" customHeight="1">
      <c r="A143" s="28"/>
      <c r="B143" s="147"/>
      <c r="C143" s="148" t="s">
        <v>151</v>
      </c>
      <c r="D143" s="148" t="s">
        <v>123</v>
      </c>
      <c r="E143" s="149" t="s">
        <v>152</v>
      </c>
      <c r="F143" s="150" t="s">
        <v>153</v>
      </c>
      <c r="G143" s="151" t="s">
        <v>126</v>
      </c>
      <c r="H143" s="152">
        <v>250</v>
      </c>
      <c r="I143" s="153"/>
      <c r="J143" s="153">
        <f>ROUND(I143*H143,2)</f>
        <v>0</v>
      </c>
      <c r="K143" s="154"/>
      <c r="L143" s="29"/>
      <c r="M143" s="155" t="s">
        <v>1</v>
      </c>
      <c r="N143" s="156" t="s">
        <v>37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9" t="s">
        <v>127</v>
      </c>
      <c r="AT143" s="159" t="s">
        <v>123</v>
      </c>
      <c r="AU143" s="159" t="s">
        <v>128</v>
      </c>
      <c r="AY143" s="14" t="s">
        <v>121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4" t="s">
        <v>128</v>
      </c>
      <c r="BK143" s="160">
        <f>ROUND(I143*H143,2)</f>
        <v>0</v>
      </c>
      <c r="BL143" s="14" t="s">
        <v>127</v>
      </c>
      <c r="BM143" s="159" t="s">
        <v>154</v>
      </c>
    </row>
    <row r="144" spans="1:65" s="2" customFormat="1" ht="16.5" customHeight="1">
      <c r="A144" s="28"/>
      <c r="B144" s="147"/>
      <c r="C144" s="148" t="s">
        <v>139</v>
      </c>
      <c r="D144" s="148" t="s">
        <v>123</v>
      </c>
      <c r="E144" s="149" t="s">
        <v>155</v>
      </c>
      <c r="F144" s="150" t="s">
        <v>156</v>
      </c>
      <c r="G144" s="151" t="s">
        <v>126</v>
      </c>
      <c r="H144" s="152">
        <v>250</v>
      </c>
      <c r="I144" s="153"/>
      <c r="J144" s="153">
        <f>ROUND(I144*H144,2)</f>
        <v>0</v>
      </c>
      <c r="K144" s="154"/>
      <c r="L144" s="29"/>
      <c r="M144" s="155" t="s">
        <v>1</v>
      </c>
      <c r="N144" s="156" t="s">
        <v>37</v>
      </c>
      <c r="O144" s="157">
        <v>0</v>
      </c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9" t="s">
        <v>127</v>
      </c>
      <c r="AT144" s="159" t="s">
        <v>123</v>
      </c>
      <c r="AU144" s="159" t="s">
        <v>128</v>
      </c>
      <c r="AY144" s="14" t="s">
        <v>121</v>
      </c>
      <c r="BE144" s="160">
        <f>IF(N144="základná",J144,0)</f>
        <v>0</v>
      </c>
      <c r="BF144" s="160">
        <f>IF(N144="znížená",J144,0)</f>
        <v>0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4" t="s">
        <v>128</v>
      </c>
      <c r="BK144" s="160">
        <f>ROUND(I144*H144,2)</f>
        <v>0</v>
      </c>
      <c r="BL144" s="14" t="s">
        <v>127</v>
      </c>
      <c r="BM144" s="159" t="s">
        <v>157</v>
      </c>
    </row>
    <row r="145" spans="1:65" s="2" customFormat="1" ht="24.2" customHeight="1">
      <c r="A145" s="28"/>
      <c r="B145" s="147"/>
      <c r="C145" s="148" t="s">
        <v>158</v>
      </c>
      <c r="D145" s="148" t="s">
        <v>123</v>
      </c>
      <c r="E145" s="149" t="s">
        <v>159</v>
      </c>
      <c r="F145" s="150" t="s">
        <v>160</v>
      </c>
      <c r="G145" s="151" t="s">
        <v>135</v>
      </c>
      <c r="H145" s="152">
        <v>1.85</v>
      </c>
      <c r="I145" s="153"/>
      <c r="J145" s="153">
        <f>ROUND(I145*H145,2)</f>
        <v>0</v>
      </c>
      <c r="K145" s="154"/>
      <c r="L145" s="29"/>
      <c r="M145" s="155" t="s">
        <v>1</v>
      </c>
      <c r="N145" s="156" t="s">
        <v>37</v>
      </c>
      <c r="O145" s="157">
        <v>0</v>
      </c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9" t="s">
        <v>127</v>
      </c>
      <c r="AT145" s="159" t="s">
        <v>123</v>
      </c>
      <c r="AU145" s="159" t="s">
        <v>128</v>
      </c>
      <c r="AY145" s="14" t="s">
        <v>121</v>
      </c>
      <c r="BE145" s="160">
        <f>IF(N145="základná",J145,0)</f>
        <v>0</v>
      </c>
      <c r="BF145" s="160">
        <f>IF(N145="znížená",J145,0)</f>
        <v>0</v>
      </c>
      <c r="BG145" s="160">
        <f>IF(N145="zákl. prenesená",J145,0)</f>
        <v>0</v>
      </c>
      <c r="BH145" s="160">
        <f>IF(N145="zníž. prenesená",J145,0)</f>
        <v>0</v>
      </c>
      <c r="BI145" s="160">
        <f>IF(N145="nulová",J145,0)</f>
        <v>0</v>
      </c>
      <c r="BJ145" s="14" t="s">
        <v>128</v>
      </c>
      <c r="BK145" s="160">
        <f>ROUND(I145*H145,2)</f>
        <v>0</v>
      </c>
      <c r="BL145" s="14" t="s">
        <v>127</v>
      </c>
      <c r="BM145" s="159" t="s">
        <v>161</v>
      </c>
    </row>
    <row r="146" spans="1:65" s="12" customFormat="1" ht="22.9" customHeight="1">
      <c r="B146" s="135"/>
      <c r="D146" s="136" t="s">
        <v>70</v>
      </c>
      <c r="E146" s="145" t="s">
        <v>151</v>
      </c>
      <c r="F146" s="145" t="s">
        <v>162</v>
      </c>
      <c r="J146" s="146">
        <f>BK146</f>
        <v>0</v>
      </c>
      <c r="L146" s="135"/>
      <c r="M146" s="139"/>
      <c r="N146" s="140"/>
      <c r="O146" s="140"/>
      <c r="P146" s="141">
        <f>SUM(P147:P149)</f>
        <v>0</v>
      </c>
      <c r="Q146" s="140"/>
      <c r="R146" s="141">
        <f>SUM(R147:R149)</f>
        <v>0</v>
      </c>
      <c r="S146" s="140"/>
      <c r="T146" s="142">
        <f>SUM(T147:T149)</f>
        <v>0</v>
      </c>
      <c r="AR146" s="136" t="s">
        <v>79</v>
      </c>
      <c r="AT146" s="143" t="s">
        <v>70</v>
      </c>
      <c r="AU146" s="143" t="s">
        <v>79</v>
      </c>
      <c r="AY146" s="136" t="s">
        <v>121</v>
      </c>
      <c r="BK146" s="144">
        <f>SUM(BK147:BK149)</f>
        <v>0</v>
      </c>
    </row>
    <row r="147" spans="1:65" s="2" customFormat="1" ht="24.2" customHeight="1">
      <c r="A147" s="28"/>
      <c r="B147" s="147"/>
      <c r="C147" s="148" t="s">
        <v>144</v>
      </c>
      <c r="D147" s="148" t="s">
        <v>123</v>
      </c>
      <c r="E147" s="149" t="s">
        <v>163</v>
      </c>
      <c r="F147" s="150" t="s">
        <v>164</v>
      </c>
      <c r="G147" s="151" t="s">
        <v>126</v>
      </c>
      <c r="H147" s="152">
        <v>193.6</v>
      </c>
      <c r="I147" s="153"/>
      <c r="J147" s="153">
        <f>ROUND(I147*H147,2)</f>
        <v>0</v>
      </c>
      <c r="K147" s="154"/>
      <c r="L147" s="29"/>
      <c r="M147" s="155" t="s">
        <v>1</v>
      </c>
      <c r="N147" s="156" t="s">
        <v>37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9" t="s">
        <v>127</v>
      </c>
      <c r="AT147" s="159" t="s">
        <v>123</v>
      </c>
      <c r="AU147" s="159" t="s">
        <v>128</v>
      </c>
      <c r="AY147" s="14" t="s">
        <v>121</v>
      </c>
      <c r="BE147" s="160">
        <f>IF(N147="základná",J147,0)</f>
        <v>0</v>
      </c>
      <c r="BF147" s="160">
        <f>IF(N147="znížená",J147,0)</f>
        <v>0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4" t="s">
        <v>128</v>
      </c>
      <c r="BK147" s="160">
        <f>ROUND(I147*H147,2)</f>
        <v>0</v>
      </c>
      <c r="BL147" s="14" t="s">
        <v>127</v>
      </c>
      <c r="BM147" s="159" t="s">
        <v>7</v>
      </c>
    </row>
    <row r="148" spans="1:65" s="2" customFormat="1" ht="37.9" customHeight="1">
      <c r="A148" s="28"/>
      <c r="B148" s="147"/>
      <c r="C148" s="148" t="s">
        <v>165</v>
      </c>
      <c r="D148" s="148" t="s">
        <v>123</v>
      </c>
      <c r="E148" s="149" t="s">
        <v>166</v>
      </c>
      <c r="F148" s="150" t="s">
        <v>167</v>
      </c>
      <c r="G148" s="151" t="s">
        <v>126</v>
      </c>
      <c r="H148" s="152">
        <v>193.6</v>
      </c>
      <c r="I148" s="153"/>
      <c r="J148" s="153">
        <f>ROUND(I148*H148,2)</f>
        <v>0</v>
      </c>
      <c r="K148" s="154"/>
      <c r="L148" s="29"/>
      <c r="M148" s="155" t="s">
        <v>1</v>
      </c>
      <c r="N148" s="156" t="s">
        <v>37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9" t="s">
        <v>127</v>
      </c>
      <c r="AT148" s="159" t="s">
        <v>123</v>
      </c>
      <c r="AU148" s="159" t="s">
        <v>128</v>
      </c>
      <c r="AY148" s="14" t="s">
        <v>121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4" t="s">
        <v>128</v>
      </c>
      <c r="BK148" s="160">
        <f>ROUND(I148*H148,2)</f>
        <v>0</v>
      </c>
      <c r="BL148" s="14" t="s">
        <v>127</v>
      </c>
      <c r="BM148" s="159" t="s">
        <v>168</v>
      </c>
    </row>
    <row r="149" spans="1:65" s="2" customFormat="1" ht="24.2" customHeight="1">
      <c r="A149" s="28"/>
      <c r="B149" s="147"/>
      <c r="C149" s="161" t="s">
        <v>149</v>
      </c>
      <c r="D149" s="161" t="s">
        <v>169</v>
      </c>
      <c r="E149" s="162" t="s">
        <v>170</v>
      </c>
      <c r="F149" s="163" t="s">
        <v>171</v>
      </c>
      <c r="G149" s="164" t="s">
        <v>126</v>
      </c>
      <c r="H149" s="165">
        <v>193.6</v>
      </c>
      <c r="I149" s="166"/>
      <c r="J149" s="166">
        <f>ROUND(I149*H149,2)</f>
        <v>0</v>
      </c>
      <c r="K149" s="167"/>
      <c r="L149" s="168"/>
      <c r="M149" s="169" t="s">
        <v>1</v>
      </c>
      <c r="N149" s="170" t="s">
        <v>37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9" t="s">
        <v>139</v>
      </c>
      <c r="AT149" s="159" t="s">
        <v>169</v>
      </c>
      <c r="AU149" s="159" t="s">
        <v>128</v>
      </c>
      <c r="AY149" s="14" t="s">
        <v>121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4" t="s">
        <v>128</v>
      </c>
      <c r="BK149" s="160">
        <f>ROUND(I149*H149,2)</f>
        <v>0</v>
      </c>
      <c r="BL149" s="14" t="s">
        <v>127</v>
      </c>
      <c r="BM149" s="159" t="s">
        <v>172</v>
      </c>
    </row>
    <row r="150" spans="1:65" s="12" customFormat="1" ht="22.9" customHeight="1">
      <c r="B150" s="135"/>
      <c r="D150" s="136" t="s">
        <v>70</v>
      </c>
      <c r="E150" s="145" t="s">
        <v>158</v>
      </c>
      <c r="F150" s="145" t="s">
        <v>173</v>
      </c>
      <c r="J150" s="146">
        <f>BK150</f>
        <v>0</v>
      </c>
      <c r="L150" s="135"/>
      <c r="M150" s="139"/>
      <c r="N150" s="140"/>
      <c r="O150" s="140"/>
      <c r="P150" s="141">
        <f>SUM(P151:P159)</f>
        <v>0</v>
      </c>
      <c r="Q150" s="140"/>
      <c r="R150" s="141">
        <f>SUM(R151:R159)</f>
        <v>0</v>
      </c>
      <c r="S150" s="140"/>
      <c r="T150" s="142">
        <f>SUM(T151:T159)</f>
        <v>0</v>
      </c>
      <c r="AR150" s="136" t="s">
        <v>79</v>
      </c>
      <c r="AT150" s="143" t="s">
        <v>70</v>
      </c>
      <c r="AU150" s="143" t="s">
        <v>79</v>
      </c>
      <c r="AY150" s="136" t="s">
        <v>121</v>
      </c>
      <c r="BK150" s="144">
        <f>SUM(BK151:BK159)</f>
        <v>0</v>
      </c>
    </row>
    <row r="151" spans="1:65" s="2" customFormat="1" ht="16.5" customHeight="1">
      <c r="A151" s="28"/>
      <c r="B151" s="147"/>
      <c r="C151" s="148" t="s">
        <v>174</v>
      </c>
      <c r="D151" s="148" t="s">
        <v>123</v>
      </c>
      <c r="E151" s="149" t="s">
        <v>175</v>
      </c>
      <c r="F151" s="150" t="s">
        <v>176</v>
      </c>
      <c r="G151" s="151" t="s">
        <v>126</v>
      </c>
      <c r="H151" s="152">
        <v>250</v>
      </c>
      <c r="I151" s="153"/>
      <c r="J151" s="153">
        <f t="shared" ref="J151:J159" si="0">ROUND(I151*H151,2)</f>
        <v>0</v>
      </c>
      <c r="K151" s="154"/>
      <c r="L151" s="29"/>
      <c r="M151" s="155" t="s">
        <v>1</v>
      </c>
      <c r="N151" s="156" t="s">
        <v>37</v>
      </c>
      <c r="O151" s="157">
        <v>0</v>
      </c>
      <c r="P151" s="157">
        <f t="shared" ref="P151:P159" si="1">O151*H151</f>
        <v>0</v>
      </c>
      <c r="Q151" s="157">
        <v>0</v>
      </c>
      <c r="R151" s="157">
        <f t="shared" ref="R151:R159" si="2">Q151*H151</f>
        <v>0</v>
      </c>
      <c r="S151" s="157">
        <v>0</v>
      </c>
      <c r="T151" s="158">
        <f t="shared" ref="T151:T159" si="3"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9" t="s">
        <v>127</v>
      </c>
      <c r="AT151" s="159" t="s">
        <v>123</v>
      </c>
      <c r="AU151" s="159" t="s">
        <v>128</v>
      </c>
      <c r="AY151" s="14" t="s">
        <v>121</v>
      </c>
      <c r="BE151" s="160">
        <f t="shared" ref="BE151:BE159" si="4">IF(N151="základná",J151,0)</f>
        <v>0</v>
      </c>
      <c r="BF151" s="160">
        <f t="shared" ref="BF151:BF159" si="5">IF(N151="znížená",J151,0)</f>
        <v>0</v>
      </c>
      <c r="BG151" s="160">
        <f t="shared" ref="BG151:BG159" si="6">IF(N151="zákl. prenesená",J151,0)</f>
        <v>0</v>
      </c>
      <c r="BH151" s="160">
        <f t="shared" ref="BH151:BH159" si="7">IF(N151="zníž. prenesená",J151,0)</f>
        <v>0</v>
      </c>
      <c r="BI151" s="160">
        <f t="shared" ref="BI151:BI159" si="8">IF(N151="nulová",J151,0)</f>
        <v>0</v>
      </c>
      <c r="BJ151" s="14" t="s">
        <v>128</v>
      </c>
      <c r="BK151" s="160">
        <f t="shared" ref="BK151:BK159" si="9">ROUND(I151*H151,2)</f>
        <v>0</v>
      </c>
      <c r="BL151" s="14" t="s">
        <v>127</v>
      </c>
      <c r="BM151" s="159" t="s">
        <v>177</v>
      </c>
    </row>
    <row r="152" spans="1:65" s="2" customFormat="1" ht="37.9" customHeight="1">
      <c r="A152" s="28"/>
      <c r="B152" s="147"/>
      <c r="C152" s="148" t="s">
        <v>154</v>
      </c>
      <c r="D152" s="148" t="s">
        <v>123</v>
      </c>
      <c r="E152" s="149" t="s">
        <v>178</v>
      </c>
      <c r="F152" s="150" t="s">
        <v>179</v>
      </c>
      <c r="G152" s="151" t="s">
        <v>148</v>
      </c>
      <c r="H152" s="152">
        <v>70</v>
      </c>
      <c r="I152" s="153"/>
      <c r="J152" s="153">
        <f t="shared" si="0"/>
        <v>0</v>
      </c>
      <c r="K152" s="154"/>
      <c r="L152" s="29"/>
      <c r="M152" s="155" t="s">
        <v>1</v>
      </c>
      <c r="N152" s="156" t="s">
        <v>37</v>
      </c>
      <c r="O152" s="157">
        <v>0</v>
      </c>
      <c r="P152" s="157">
        <f t="shared" si="1"/>
        <v>0</v>
      </c>
      <c r="Q152" s="157">
        <v>0</v>
      </c>
      <c r="R152" s="157">
        <f t="shared" si="2"/>
        <v>0</v>
      </c>
      <c r="S152" s="157">
        <v>0</v>
      </c>
      <c r="T152" s="158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9" t="s">
        <v>127</v>
      </c>
      <c r="AT152" s="159" t="s">
        <v>123</v>
      </c>
      <c r="AU152" s="159" t="s">
        <v>128</v>
      </c>
      <c r="AY152" s="14" t="s">
        <v>121</v>
      </c>
      <c r="BE152" s="160">
        <f t="shared" si="4"/>
        <v>0</v>
      </c>
      <c r="BF152" s="160">
        <f t="shared" si="5"/>
        <v>0</v>
      </c>
      <c r="BG152" s="160">
        <f t="shared" si="6"/>
        <v>0</v>
      </c>
      <c r="BH152" s="160">
        <f t="shared" si="7"/>
        <v>0</v>
      </c>
      <c r="BI152" s="160">
        <f t="shared" si="8"/>
        <v>0</v>
      </c>
      <c r="BJ152" s="14" t="s">
        <v>128</v>
      </c>
      <c r="BK152" s="160">
        <f t="shared" si="9"/>
        <v>0</v>
      </c>
      <c r="BL152" s="14" t="s">
        <v>127</v>
      </c>
      <c r="BM152" s="159" t="s">
        <v>180</v>
      </c>
    </row>
    <row r="153" spans="1:65" s="2" customFormat="1" ht="21.75" customHeight="1">
      <c r="A153" s="28"/>
      <c r="B153" s="147"/>
      <c r="C153" s="161" t="s">
        <v>181</v>
      </c>
      <c r="D153" s="161" t="s">
        <v>169</v>
      </c>
      <c r="E153" s="162" t="s">
        <v>182</v>
      </c>
      <c r="F153" s="163" t="s">
        <v>183</v>
      </c>
      <c r="G153" s="164" t="s">
        <v>184</v>
      </c>
      <c r="H153" s="165">
        <v>70</v>
      </c>
      <c r="I153" s="166"/>
      <c r="J153" s="166">
        <f t="shared" si="0"/>
        <v>0</v>
      </c>
      <c r="K153" s="167"/>
      <c r="L153" s="168"/>
      <c r="M153" s="169" t="s">
        <v>1</v>
      </c>
      <c r="N153" s="170" t="s">
        <v>37</v>
      </c>
      <c r="O153" s="157">
        <v>0</v>
      </c>
      <c r="P153" s="157">
        <f t="shared" si="1"/>
        <v>0</v>
      </c>
      <c r="Q153" s="157">
        <v>0</v>
      </c>
      <c r="R153" s="157">
        <f t="shared" si="2"/>
        <v>0</v>
      </c>
      <c r="S153" s="157">
        <v>0</v>
      </c>
      <c r="T153" s="158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9" t="s">
        <v>139</v>
      </c>
      <c r="AT153" s="159" t="s">
        <v>169</v>
      </c>
      <c r="AU153" s="159" t="s">
        <v>128</v>
      </c>
      <c r="AY153" s="14" t="s">
        <v>121</v>
      </c>
      <c r="BE153" s="160">
        <f t="shared" si="4"/>
        <v>0</v>
      </c>
      <c r="BF153" s="160">
        <f t="shared" si="5"/>
        <v>0</v>
      </c>
      <c r="BG153" s="160">
        <f t="shared" si="6"/>
        <v>0</v>
      </c>
      <c r="BH153" s="160">
        <f t="shared" si="7"/>
        <v>0</v>
      </c>
      <c r="BI153" s="160">
        <f t="shared" si="8"/>
        <v>0</v>
      </c>
      <c r="BJ153" s="14" t="s">
        <v>128</v>
      </c>
      <c r="BK153" s="160">
        <f t="shared" si="9"/>
        <v>0</v>
      </c>
      <c r="BL153" s="14" t="s">
        <v>127</v>
      </c>
      <c r="BM153" s="159" t="s">
        <v>185</v>
      </c>
    </row>
    <row r="154" spans="1:65" s="2" customFormat="1" ht="21.75" customHeight="1">
      <c r="A154" s="28"/>
      <c r="B154" s="147"/>
      <c r="C154" s="148" t="s">
        <v>157</v>
      </c>
      <c r="D154" s="148" t="s">
        <v>123</v>
      </c>
      <c r="E154" s="149" t="s">
        <v>186</v>
      </c>
      <c r="F154" s="150" t="s">
        <v>187</v>
      </c>
      <c r="G154" s="151" t="s">
        <v>135</v>
      </c>
      <c r="H154" s="152">
        <v>101</v>
      </c>
      <c r="I154" s="153"/>
      <c r="J154" s="153">
        <f t="shared" si="0"/>
        <v>0</v>
      </c>
      <c r="K154" s="154"/>
      <c r="L154" s="29"/>
      <c r="M154" s="155" t="s">
        <v>1</v>
      </c>
      <c r="N154" s="156" t="s">
        <v>37</v>
      </c>
      <c r="O154" s="157">
        <v>0</v>
      </c>
      <c r="P154" s="157">
        <f t="shared" si="1"/>
        <v>0</v>
      </c>
      <c r="Q154" s="157">
        <v>0</v>
      </c>
      <c r="R154" s="157">
        <f t="shared" si="2"/>
        <v>0</v>
      </c>
      <c r="S154" s="157">
        <v>0</v>
      </c>
      <c r="T154" s="158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9" t="s">
        <v>127</v>
      </c>
      <c r="AT154" s="159" t="s">
        <v>123</v>
      </c>
      <c r="AU154" s="159" t="s">
        <v>128</v>
      </c>
      <c r="AY154" s="14" t="s">
        <v>121</v>
      </c>
      <c r="BE154" s="160">
        <f t="shared" si="4"/>
        <v>0</v>
      </c>
      <c r="BF154" s="160">
        <f t="shared" si="5"/>
        <v>0</v>
      </c>
      <c r="BG154" s="160">
        <f t="shared" si="6"/>
        <v>0</v>
      </c>
      <c r="BH154" s="160">
        <f t="shared" si="7"/>
        <v>0</v>
      </c>
      <c r="BI154" s="160">
        <f t="shared" si="8"/>
        <v>0</v>
      </c>
      <c r="BJ154" s="14" t="s">
        <v>128</v>
      </c>
      <c r="BK154" s="160">
        <f t="shared" si="9"/>
        <v>0</v>
      </c>
      <c r="BL154" s="14" t="s">
        <v>127</v>
      </c>
      <c r="BM154" s="159" t="s">
        <v>188</v>
      </c>
    </row>
    <row r="155" spans="1:65" s="2" customFormat="1" ht="24.2" customHeight="1">
      <c r="A155" s="28"/>
      <c r="B155" s="147"/>
      <c r="C155" s="148" t="s">
        <v>189</v>
      </c>
      <c r="D155" s="148" t="s">
        <v>123</v>
      </c>
      <c r="E155" s="149" t="s">
        <v>190</v>
      </c>
      <c r="F155" s="150" t="s">
        <v>191</v>
      </c>
      <c r="G155" s="151" t="s">
        <v>135</v>
      </c>
      <c r="H155" s="152">
        <v>1010</v>
      </c>
      <c r="I155" s="153"/>
      <c r="J155" s="153">
        <f t="shared" si="0"/>
        <v>0</v>
      </c>
      <c r="K155" s="154"/>
      <c r="L155" s="29"/>
      <c r="M155" s="155" t="s">
        <v>1</v>
      </c>
      <c r="N155" s="156" t="s">
        <v>37</v>
      </c>
      <c r="O155" s="157">
        <v>0</v>
      </c>
      <c r="P155" s="157">
        <f t="shared" si="1"/>
        <v>0</v>
      </c>
      <c r="Q155" s="157">
        <v>0</v>
      </c>
      <c r="R155" s="157">
        <f t="shared" si="2"/>
        <v>0</v>
      </c>
      <c r="S155" s="157">
        <v>0</v>
      </c>
      <c r="T155" s="158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9" t="s">
        <v>127</v>
      </c>
      <c r="AT155" s="159" t="s">
        <v>123</v>
      </c>
      <c r="AU155" s="159" t="s">
        <v>128</v>
      </c>
      <c r="AY155" s="14" t="s">
        <v>121</v>
      </c>
      <c r="BE155" s="160">
        <f t="shared" si="4"/>
        <v>0</v>
      </c>
      <c r="BF155" s="160">
        <f t="shared" si="5"/>
        <v>0</v>
      </c>
      <c r="BG155" s="160">
        <f t="shared" si="6"/>
        <v>0</v>
      </c>
      <c r="BH155" s="160">
        <f t="shared" si="7"/>
        <v>0</v>
      </c>
      <c r="BI155" s="160">
        <f t="shared" si="8"/>
        <v>0</v>
      </c>
      <c r="BJ155" s="14" t="s">
        <v>128</v>
      </c>
      <c r="BK155" s="160">
        <f t="shared" si="9"/>
        <v>0</v>
      </c>
      <c r="BL155" s="14" t="s">
        <v>127</v>
      </c>
      <c r="BM155" s="159" t="s">
        <v>192</v>
      </c>
    </row>
    <row r="156" spans="1:65" s="2" customFormat="1" ht="24.2" customHeight="1">
      <c r="A156" s="28"/>
      <c r="B156" s="147"/>
      <c r="C156" s="148" t="s">
        <v>161</v>
      </c>
      <c r="D156" s="148" t="s">
        <v>123</v>
      </c>
      <c r="E156" s="149" t="s">
        <v>193</v>
      </c>
      <c r="F156" s="150" t="s">
        <v>194</v>
      </c>
      <c r="G156" s="151" t="s">
        <v>135</v>
      </c>
      <c r="H156" s="152">
        <v>1010</v>
      </c>
      <c r="I156" s="153"/>
      <c r="J156" s="153">
        <f t="shared" si="0"/>
        <v>0</v>
      </c>
      <c r="K156" s="154"/>
      <c r="L156" s="29"/>
      <c r="M156" s="155" t="s">
        <v>1</v>
      </c>
      <c r="N156" s="156" t="s">
        <v>37</v>
      </c>
      <c r="O156" s="157">
        <v>0</v>
      </c>
      <c r="P156" s="157">
        <f t="shared" si="1"/>
        <v>0</v>
      </c>
      <c r="Q156" s="157">
        <v>0</v>
      </c>
      <c r="R156" s="157">
        <f t="shared" si="2"/>
        <v>0</v>
      </c>
      <c r="S156" s="157">
        <v>0</v>
      </c>
      <c r="T156" s="158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9" t="s">
        <v>127</v>
      </c>
      <c r="AT156" s="159" t="s">
        <v>123</v>
      </c>
      <c r="AU156" s="159" t="s">
        <v>128</v>
      </c>
      <c r="AY156" s="14" t="s">
        <v>121</v>
      </c>
      <c r="BE156" s="160">
        <f t="shared" si="4"/>
        <v>0</v>
      </c>
      <c r="BF156" s="160">
        <f t="shared" si="5"/>
        <v>0</v>
      </c>
      <c r="BG156" s="160">
        <f t="shared" si="6"/>
        <v>0</v>
      </c>
      <c r="BH156" s="160">
        <f t="shared" si="7"/>
        <v>0</v>
      </c>
      <c r="BI156" s="160">
        <f t="shared" si="8"/>
        <v>0</v>
      </c>
      <c r="BJ156" s="14" t="s">
        <v>128</v>
      </c>
      <c r="BK156" s="160">
        <f t="shared" si="9"/>
        <v>0</v>
      </c>
      <c r="BL156" s="14" t="s">
        <v>127</v>
      </c>
      <c r="BM156" s="159" t="s">
        <v>195</v>
      </c>
    </row>
    <row r="157" spans="1:65" s="2" customFormat="1" ht="24.2" customHeight="1">
      <c r="A157" s="28"/>
      <c r="B157" s="147"/>
      <c r="C157" s="148" t="s">
        <v>196</v>
      </c>
      <c r="D157" s="148" t="s">
        <v>123</v>
      </c>
      <c r="E157" s="149" t="s">
        <v>197</v>
      </c>
      <c r="F157" s="150" t="s">
        <v>198</v>
      </c>
      <c r="G157" s="151" t="s">
        <v>135</v>
      </c>
      <c r="H157" s="152">
        <v>1010</v>
      </c>
      <c r="I157" s="153"/>
      <c r="J157" s="153">
        <f t="shared" si="0"/>
        <v>0</v>
      </c>
      <c r="K157" s="154"/>
      <c r="L157" s="29"/>
      <c r="M157" s="155" t="s">
        <v>1</v>
      </c>
      <c r="N157" s="156" t="s">
        <v>37</v>
      </c>
      <c r="O157" s="157">
        <v>0</v>
      </c>
      <c r="P157" s="157">
        <f t="shared" si="1"/>
        <v>0</v>
      </c>
      <c r="Q157" s="157">
        <v>0</v>
      </c>
      <c r="R157" s="157">
        <f t="shared" si="2"/>
        <v>0</v>
      </c>
      <c r="S157" s="157">
        <v>0</v>
      </c>
      <c r="T157" s="158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9" t="s">
        <v>127</v>
      </c>
      <c r="AT157" s="159" t="s">
        <v>123</v>
      </c>
      <c r="AU157" s="159" t="s">
        <v>128</v>
      </c>
      <c r="AY157" s="14" t="s">
        <v>121</v>
      </c>
      <c r="BE157" s="160">
        <f t="shared" si="4"/>
        <v>0</v>
      </c>
      <c r="BF157" s="160">
        <f t="shared" si="5"/>
        <v>0</v>
      </c>
      <c r="BG157" s="160">
        <f t="shared" si="6"/>
        <v>0</v>
      </c>
      <c r="BH157" s="160">
        <f t="shared" si="7"/>
        <v>0</v>
      </c>
      <c r="BI157" s="160">
        <f t="shared" si="8"/>
        <v>0</v>
      </c>
      <c r="BJ157" s="14" t="s">
        <v>128</v>
      </c>
      <c r="BK157" s="160">
        <f t="shared" si="9"/>
        <v>0</v>
      </c>
      <c r="BL157" s="14" t="s">
        <v>127</v>
      </c>
      <c r="BM157" s="159" t="s">
        <v>199</v>
      </c>
    </row>
    <row r="158" spans="1:65" s="2" customFormat="1" ht="24.2" customHeight="1">
      <c r="A158" s="28"/>
      <c r="B158" s="147"/>
      <c r="C158" s="148" t="s">
        <v>7</v>
      </c>
      <c r="D158" s="148" t="s">
        <v>123</v>
      </c>
      <c r="E158" s="149" t="s">
        <v>200</v>
      </c>
      <c r="F158" s="150" t="s">
        <v>201</v>
      </c>
      <c r="G158" s="151" t="s">
        <v>135</v>
      </c>
      <c r="H158" s="152">
        <v>101</v>
      </c>
      <c r="I158" s="153"/>
      <c r="J158" s="153">
        <f t="shared" si="0"/>
        <v>0</v>
      </c>
      <c r="K158" s="154"/>
      <c r="L158" s="29"/>
      <c r="M158" s="155" t="s">
        <v>1</v>
      </c>
      <c r="N158" s="156" t="s">
        <v>37</v>
      </c>
      <c r="O158" s="157">
        <v>0</v>
      </c>
      <c r="P158" s="157">
        <f t="shared" si="1"/>
        <v>0</v>
      </c>
      <c r="Q158" s="157">
        <v>0</v>
      </c>
      <c r="R158" s="157">
        <f t="shared" si="2"/>
        <v>0</v>
      </c>
      <c r="S158" s="157">
        <v>0</v>
      </c>
      <c r="T158" s="158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9" t="s">
        <v>127</v>
      </c>
      <c r="AT158" s="159" t="s">
        <v>123</v>
      </c>
      <c r="AU158" s="159" t="s">
        <v>128</v>
      </c>
      <c r="AY158" s="14" t="s">
        <v>121</v>
      </c>
      <c r="BE158" s="160">
        <f t="shared" si="4"/>
        <v>0</v>
      </c>
      <c r="BF158" s="160">
        <f t="shared" si="5"/>
        <v>0</v>
      </c>
      <c r="BG158" s="160">
        <f t="shared" si="6"/>
        <v>0</v>
      </c>
      <c r="BH158" s="160">
        <f t="shared" si="7"/>
        <v>0</v>
      </c>
      <c r="BI158" s="160">
        <f t="shared" si="8"/>
        <v>0</v>
      </c>
      <c r="BJ158" s="14" t="s">
        <v>128</v>
      </c>
      <c r="BK158" s="160">
        <f t="shared" si="9"/>
        <v>0</v>
      </c>
      <c r="BL158" s="14" t="s">
        <v>127</v>
      </c>
      <c r="BM158" s="159" t="s">
        <v>202</v>
      </c>
    </row>
    <row r="159" spans="1:65" s="2" customFormat="1" ht="24.2" customHeight="1">
      <c r="A159" s="28"/>
      <c r="B159" s="147"/>
      <c r="C159" s="148" t="s">
        <v>203</v>
      </c>
      <c r="D159" s="148" t="s">
        <v>123</v>
      </c>
      <c r="E159" s="149" t="s">
        <v>204</v>
      </c>
      <c r="F159" s="150" t="s">
        <v>205</v>
      </c>
      <c r="G159" s="151" t="s">
        <v>135</v>
      </c>
      <c r="H159" s="152">
        <v>101</v>
      </c>
      <c r="I159" s="153"/>
      <c r="J159" s="153">
        <f t="shared" si="0"/>
        <v>0</v>
      </c>
      <c r="K159" s="154"/>
      <c r="L159" s="29"/>
      <c r="M159" s="155" t="s">
        <v>1</v>
      </c>
      <c r="N159" s="156" t="s">
        <v>37</v>
      </c>
      <c r="O159" s="157">
        <v>0</v>
      </c>
      <c r="P159" s="157">
        <f t="shared" si="1"/>
        <v>0</v>
      </c>
      <c r="Q159" s="157">
        <v>0</v>
      </c>
      <c r="R159" s="157">
        <f t="shared" si="2"/>
        <v>0</v>
      </c>
      <c r="S159" s="157">
        <v>0</v>
      </c>
      <c r="T159" s="158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9" t="s">
        <v>127</v>
      </c>
      <c r="AT159" s="159" t="s">
        <v>123</v>
      </c>
      <c r="AU159" s="159" t="s">
        <v>128</v>
      </c>
      <c r="AY159" s="14" t="s">
        <v>121</v>
      </c>
      <c r="BE159" s="160">
        <f t="shared" si="4"/>
        <v>0</v>
      </c>
      <c r="BF159" s="160">
        <f t="shared" si="5"/>
        <v>0</v>
      </c>
      <c r="BG159" s="160">
        <f t="shared" si="6"/>
        <v>0</v>
      </c>
      <c r="BH159" s="160">
        <f t="shared" si="7"/>
        <v>0</v>
      </c>
      <c r="BI159" s="160">
        <f t="shared" si="8"/>
        <v>0</v>
      </c>
      <c r="BJ159" s="14" t="s">
        <v>128</v>
      </c>
      <c r="BK159" s="160">
        <f t="shared" si="9"/>
        <v>0</v>
      </c>
      <c r="BL159" s="14" t="s">
        <v>127</v>
      </c>
      <c r="BM159" s="159" t="s">
        <v>206</v>
      </c>
    </row>
    <row r="160" spans="1:65" s="12" customFormat="1" ht="22.9" customHeight="1">
      <c r="B160" s="135"/>
      <c r="D160" s="136" t="s">
        <v>70</v>
      </c>
      <c r="E160" s="145" t="s">
        <v>207</v>
      </c>
      <c r="F160" s="145" t="s">
        <v>208</v>
      </c>
      <c r="J160" s="146">
        <f>BK160</f>
        <v>0</v>
      </c>
      <c r="L160" s="135"/>
      <c r="M160" s="139"/>
      <c r="N160" s="140"/>
      <c r="O160" s="140"/>
      <c r="P160" s="141">
        <f>P161</f>
        <v>0</v>
      </c>
      <c r="Q160" s="140"/>
      <c r="R160" s="141">
        <f>R161</f>
        <v>0</v>
      </c>
      <c r="S160" s="140"/>
      <c r="T160" s="142">
        <f>T161</f>
        <v>0</v>
      </c>
      <c r="AR160" s="136" t="s">
        <v>79</v>
      </c>
      <c r="AT160" s="143" t="s">
        <v>70</v>
      </c>
      <c r="AU160" s="143" t="s">
        <v>79</v>
      </c>
      <c r="AY160" s="136" t="s">
        <v>121</v>
      </c>
      <c r="BK160" s="144">
        <f>BK161</f>
        <v>0</v>
      </c>
    </row>
    <row r="161" spans="1:65" s="2" customFormat="1" ht="24.2" customHeight="1">
      <c r="A161" s="28"/>
      <c r="B161" s="147"/>
      <c r="C161" s="148" t="s">
        <v>168</v>
      </c>
      <c r="D161" s="148" t="s">
        <v>123</v>
      </c>
      <c r="E161" s="149" t="s">
        <v>209</v>
      </c>
      <c r="F161" s="150" t="s">
        <v>210</v>
      </c>
      <c r="G161" s="151" t="s">
        <v>135</v>
      </c>
      <c r="H161" s="152">
        <v>253.88</v>
      </c>
      <c r="I161" s="153"/>
      <c r="J161" s="153">
        <f>ROUND(I161*H161,2)</f>
        <v>0</v>
      </c>
      <c r="K161" s="154"/>
      <c r="L161" s="29"/>
      <c r="M161" s="155" t="s">
        <v>1</v>
      </c>
      <c r="N161" s="156" t="s">
        <v>37</v>
      </c>
      <c r="O161" s="157">
        <v>0</v>
      </c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9" t="s">
        <v>127</v>
      </c>
      <c r="AT161" s="159" t="s">
        <v>123</v>
      </c>
      <c r="AU161" s="159" t="s">
        <v>128</v>
      </c>
      <c r="AY161" s="14" t="s">
        <v>121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4" t="s">
        <v>128</v>
      </c>
      <c r="BK161" s="160">
        <f>ROUND(I161*H161,2)</f>
        <v>0</v>
      </c>
      <c r="BL161" s="14" t="s">
        <v>127</v>
      </c>
      <c r="BM161" s="159" t="s">
        <v>211</v>
      </c>
    </row>
    <row r="162" spans="1:65" s="12" customFormat="1" ht="25.9" customHeight="1">
      <c r="B162" s="135"/>
      <c r="D162" s="136" t="s">
        <v>70</v>
      </c>
      <c r="E162" s="137" t="s">
        <v>212</v>
      </c>
      <c r="F162" s="137" t="s">
        <v>213</v>
      </c>
      <c r="J162" s="138">
        <f>BK162</f>
        <v>0</v>
      </c>
      <c r="L162" s="135"/>
      <c r="M162" s="139"/>
      <c r="N162" s="140"/>
      <c r="O162" s="140"/>
      <c r="P162" s="141">
        <f>P163+P167</f>
        <v>0</v>
      </c>
      <c r="Q162" s="140"/>
      <c r="R162" s="141">
        <f>R163+R167</f>
        <v>0</v>
      </c>
      <c r="S162" s="140"/>
      <c r="T162" s="142">
        <f>T163+T167</f>
        <v>0</v>
      </c>
      <c r="AR162" s="136" t="s">
        <v>128</v>
      </c>
      <c r="AT162" s="143" t="s">
        <v>70</v>
      </c>
      <c r="AU162" s="143" t="s">
        <v>71</v>
      </c>
      <c r="AY162" s="136" t="s">
        <v>121</v>
      </c>
      <c r="BK162" s="144">
        <f>BK163+BK167</f>
        <v>0</v>
      </c>
    </row>
    <row r="163" spans="1:65" s="12" customFormat="1" ht="22.9" customHeight="1">
      <c r="B163" s="135"/>
      <c r="D163" s="136" t="s">
        <v>70</v>
      </c>
      <c r="E163" s="145" t="s">
        <v>214</v>
      </c>
      <c r="F163" s="145" t="s">
        <v>215</v>
      </c>
      <c r="J163" s="146">
        <f>BK163</f>
        <v>0</v>
      </c>
      <c r="L163" s="135"/>
      <c r="M163" s="139"/>
      <c r="N163" s="140"/>
      <c r="O163" s="140"/>
      <c r="P163" s="141">
        <f>SUM(P164:P166)</f>
        <v>0</v>
      </c>
      <c r="Q163" s="140"/>
      <c r="R163" s="141">
        <f>SUM(R164:R166)</f>
        <v>0</v>
      </c>
      <c r="S163" s="140"/>
      <c r="T163" s="142">
        <f>SUM(T164:T166)</f>
        <v>0</v>
      </c>
      <c r="AR163" s="136" t="s">
        <v>128</v>
      </c>
      <c r="AT163" s="143" t="s">
        <v>70</v>
      </c>
      <c r="AU163" s="143" t="s">
        <v>79</v>
      </c>
      <c r="AY163" s="136" t="s">
        <v>121</v>
      </c>
      <c r="BK163" s="144">
        <f>SUM(BK164:BK166)</f>
        <v>0</v>
      </c>
    </row>
    <row r="164" spans="1:65" s="2" customFormat="1" ht="21.75" customHeight="1">
      <c r="A164" s="28"/>
      <c r="B164" s="147"/>
      <c r="C164" s="148" t="s">
        <v>216</v>
      </c>
      <c r="D164" s="148" t="s">
        <v>123</v>
      </c>
      <c r="E164" s="149" t="s">
        <v>217</v>
      </c>
      <c r="F164" s="150" t="s">
        <v>218</v>
      </c>
      <c r="G164" s="151" t="s">
        <v>184</v>
      </c>
      <c r="H164" s="152">
        <v>1</v>
      </c>
      <c r="I164" s="153"/>
      <c r="J164" s="153">
        <f>ROUND(I164*H164,2)</f>
        <v>0</v>
      </c>
      <c r="K164" s="154"/>
      <c r="L164" s="29"/>
      <c r="M164" s="155" t="s">
        <v>1</v>
      </c>
      <c r="N164" s="156" t="s">
        <v>37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9" t="s">
        <v>157</v>
      </c>
      <c r="AT164" s="159" t="s">
        <v>123</v>
      </c>
      <c r="AU164" s="159" t="s">
        <v>128</v>
      </c>
      <c r="AY164" s="14" t="s">
        <v>121</v>
      </c>
      <c r="BE164" s="160">
        <f>IF(N164="základná",J164,0)</f>
        <v>0</v>
      </c>
      <c r="BF164" s="160">
        <f>IF(N164="znížená",J164,0)</f>
        <v>0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4" t="s">
        <v>128</v>
      </c>
      <c r="BK164" s="160">
        <f>ROUND(I164*H164,2)</f>
        <v>0</v>
      </c>
      <c r="BL164" s="14" t="s">
        <v>157</v>
      </c>
      <c r="BM164" s="159" t="s">
        <v>219</v>
      </c>
    </row>
    <row r="165" spans="1:65" s="2" customFormat="1" ht="16.5" customHeight="1">
      <c r="A165" s="28"/>
      <c r="B165" s="147"/>
      <c r="C165" s="148" t="s">
        <v>172</v>
      </c>
      <c r="D165" s="148" t="s">
        <v>123</v>
      </c>
      <c r="E165" s="149" t="s">
        <v>220</v>
      </c>
      <c r="F165" s="150" t="s">
        <v>221</v>
      </c>
      <c r="G165" s="151" t="s">
        <v>184</v>
      </c>
      <c r="H165" s="152">
        <v>1</v>
      </c>
      <c r="I165" s="153"/>
      <c r="J165" s="153">
        <f>ROUND(I165*H165,2)</f>
        <v>0</v>
      </c>
      <c r="K165" s="154"/>
      <c r="L165" s="29"/>
      <c r="M165" s="155" t="s">
        <v>1</v>
      </c>
      <c r="N165" s="156" t="s">
        <v>37</v>
      </c>
      <c r="O165" s="157">
        <v>0</v>
      </c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9" t="s">
        <v>157</v>
      </c>
      <c r="AT165" s="159" t="s">
        <v>123</v>
      </c>
      <c r="AU165" s="159" t="s">
        <v>128</v>
      </c>
      <c r="AY165" s="14" t="s">
        <v>121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4" t="s">
        <v>128</v>
      </c>
      <c r="BK165" s="160">
        <f>ROUND(I165*H165,2)</f>
        <v>0</v>
      </c>
      <c r="BL165" s="14" t="s">
        <v>157</v>
      </c>
      <c r="BM165" s="159" t="s">
        <v>222</v>
      </c>
    </row>
    <row r="166" spans="1:65" s="2" customFormat="1" ht="21.75" customHeight="1">
      <c r="A166" s="28"/>
      <c r="B166" s="147"/>
      <c r="C166" s="148" t="s">
        <v>223</v>
      </c>
      <c r="D166" s="148" t="s">
        <v>123</v>
      </c>
      <c r="E166" s="149" t="s">
        <v>224</v>
      </c>
      <c r="F166" s="150" t="s">
        <v>225</v>
      </c>
      <c r="G166" s="151" t="s">
        <v>226</v>
      </c>
      <c r="H166" s="152">
        <v>137.22399999999999</v>
      </c>
      <c r="I166" s="153"/>
      <c r="J166" s="153">
        <f>ROUND(I166*H166,2)</f>
        <v>0</v>
      </c>
      <c r="K166" s="154"/>
      <c r="L166" s="29"/>
      <c r="M166" s="155" t="s">
        <v>1</v>
      </c>
      <c r="N166" s="156" t="s">
        <v>37</v>
      </c>
      <c r="O166" s="157">
        <v>0</v>
      </c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9" t="s">
        <v>157</v>
      </c>
      <c r="AT166" s="159" t="s">
        <v>123</v>
      </c>
      <c r="AU166" s="159" t="s">
        <v>128</v>
      </c>
      <c r="AY166" s="14" t="s">
        <v>121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4" t="s">
        <v>128</v>
      </c>
      <c r="BK166" s="160">
        <f>ROUND(I166*H166,2)</f>
        <v>0</v>
      </c>
      <c r="BL166" s="14" t="s">
        <v>157</v>
      </c>
      <c r="BM166" s="159" t="s">
        <v>227</v>
      </c>
    </row>
    <row r="167" spans="1:65" s="12" customFormat="1" ht="22.9" customHeight="1">
      <c r="B167" s="135"/>
      <c r="D167" s="136" t="s">
        <v>70</v>
      </c>
      <c r="E167" s="145" t="s">
        <v>169</v>
      </c>
      <c r="F167" s="145" t="s">
        <v>228</v>
      </c>
      <c r="J167" s="146">
        <f>BK167</f>
        <v>0</v>
      </c>
      <c r="L167" s="135"/>
      <c r="M167" s="139"/>
      <c r="N167" s="140"/>
      <c r="O167" s="140"/>
      <c r="P167" s="141">
        <f>SUM(P168:P170)</f>
        <v>0</v>
      </c>
      <c r="Q167" s="140"/>
      <c r="R167" s="141">
        <f>SUM(R168:R170)</f>
        <v>0</v>
      </c>
      <c r="S167" s="140"/>
      <c r="T167" s="142">
        <f>SUM(T168:T170)</f>
        <v>0</v>
      </c>
      <c r="AR167" s="136" t="s">
        <v>132</v>
      </c>
      <c r="AT167" s="143" t="s">
        <v>70</v>
      </c>
      <c r="AU167" s="143" t="s">
        <v>79</v>
      </c>
      <c r="AY167" s="136" t="s">
        <v>121</v>
      </c>
      <c r="BK167" s="144">
        <f>SUM(BK168:BK170)</f>
        <v>0</v>
      </c>
    </row>
    <row r="168" spans="1:65" s="2" customFormat="1" ht="21.75" customHeight="1">
      <c r="A168" s="28"/>
      <c r="B168" s="147"/>
      <c r="C168" s="161" t="s">
        <v>177</v>
      </c>
      <c r="D168" s="161" t="s">
        <v>169</v>
      </c>
      <c r="E168" s="162" t="s">
        <v>229</v>
      </c>
      <c r="F168" s="163" t="s">
        <v>230</v>
      </c>
      <c r="G168" s="164" t="s">
        <v>231</v>
      </c>
      <c r="H168" s="165">
        <v>1</v>
      </c>
      <c r="I168" s="166"/>
      <c r="J168" s="166">
        <f>ROUND(I168*H168,2)</f>
        <v>0</v>
      </c>
      <c r="K168" s="167"/>
      <c r="L168" s="168"/>
      <c r="M168" s="169" t="s">
        <v>1</v>
      </c>
      <c r="N168" s="170" t="s">
        <v>37</v>
      </c>
      <c r="O168" s="157">
        <v>0</v>
      </c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9" t="s">
        <v>232</v>
      </c>
      <c r="AT168" s="159" t="s">
        <v>169</v>
      </c>
      <c r="AU168" s="159" t="s">
        <v>128</v>
      </c>
      <c r="AY168" s="14" t="s">
        <v>121</v>
      </c>
      <c r="BE168" s="160">
        <f>IF(N168="základná",J168,0)</f>
        <v>0</v>
      </c>
      <c r="BF168" s="160">
        <f>IF(N168="znížená",J168,0)</f>
        <v>0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4" t="s">
        <v>128</v>
      </c>
      <c r="BK168" s="160">
        <f>ROUND(I168*H168,2)</f>
        <v>0</v>
      </c>
      <c r="BL168" s="14" t="s">
        <v>233</v>
      </c>
      <c r="BM168" s="159" t="s">
        <v>234</v>
      </c>
    </row>
    <row r="169" spans="1:65" s="2" customFormat="1" ht="16.5" customHeight="1">
      <c r="A169" s="28"/>
      <c r="B169" s="147"/>
      <c r="C169" s="161" t="s">
        <v>235</v>
      </c>
      <c r="D169" s="161" t="s">
        <v>169</v>
      </c>
      <c r="E169" s="162" t="s">
        <v>236</v>
      </c>
      <c r="F169" s="163" t="s">
        <v>237</v>
      </c>
      <c r="G169" s="164" t="s">
        <v>231</v>
      </c>
      <c r="H169" s="165">
        <v>1</v>
      </c>
      <c r="I169" s="166"/>
      <c r="J169" s="166">
        <f>ROUND(I169*H169,2)</f>
        <v>0</v>
      </c>
      <c r="K169" s="167"/>
      <c r="L169" s="168"/>
      <c r="M169" s="169" t="s">
        <v>1</v>
      </c>
      <c r="N169" s="170" t="s">
        <v>37</v>
      </c>
      <c r="O169" s="157">
        <v>0</v>
      </c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9" t="s">
        <v>232</v>
      </c>
      <c r="AT169" s="159" t="s">
        <v>169</v>
      </c>
      <c r="AU169" s="159" t="s">
        <v>128</v>
      </c>
      <c r="AY169" s="14" t="s">
        <v>121</v>
      </c>
      <c r="BE169" s="160">
        <f>IF(N169="základná",J169,0)</f>
        <v>0</v>
      </c>
      <c r="BF169" s="160">
        <f>IF(N169="znížená",J169,0)</f>
        <v>0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4" t="s">
        <v>128</v>
      </c>
      <c r="BK169" s="160">
        <f>ROUND(I169*H169,2)</f>
        <v>0</v>
      </c>
      <c r="BL169" s="14" t="s">
        <v>233</v>
      </c>
      <c r="BM169" s="159" t="s">
        <v>238</v>
      </c>
    </row>
    <row r="170" spans="1:65" s="2" customFormat="1" ht="24.2" customHeight="1">
      <c r="A170" s="28"/>
      <c r="B170" s="147"/>
      <c r="C170" s="161" t="s">
        <v>180</v>
      </c>
      <c r="D170" s="161" t="s">
        <v>169</v>
      </c>
      <c r="E170" s="162" t="s">
        <v>239</v>
      </c>
      <c r="F170" s="163" t="s">
        <v>240</v>
      </c>
      <c r="G170" s="164" t="s">
        <v>226</v>
      </c>
      <c r="H170" s="165">
        <v>68.52</v>
      </c>
      <c r="I170" s="166"/>
      <c r="J170" s="166">
        <f>ROUND(I170*H170,2)</f>
        <v>0</v>
      </c>
      <c r="K170" s="167"/>
      <c r="L170" s="168"/>
      <c r="M170" s="171" t="s">
        <v>1</v>
      </c>
      <c r="N170" s="172" t="s">
        <v>37</v>
      </c>
      <c r="O170" s="173">
        <v>0</v>
      </c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9" t="s">
        <v>232</v>
      </c>
      <c r="AT170" s="159" t="s">
        <v>169</v>
      </c>
      <c r="AU170" s="159" t="s">
        <v>128</v>
      </c>
      <c r="AY170" s="14" t="s">
        <v>121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4" t="s">
        <v>128</v>
      </c>
      <c r="BK170" s="160">
        <f>ROUND(I170*H170,2)</f>
        <v>0</v>
      </c>
      <c r="BL170" s="14" t="s">
        <v>233</v>
      </c>
      <c r="BM170" s="159" t="s">
        <v>241</v>
      </c>
    </row>
    <row r="171" spans="1:65" s="2" customFormat="1" ht="6.95" customHeight="1">
      <c r="A171" s="28"/>
      <c r="B171" s="46"/>
      <c r="C171" s="47"/>
      <c r="D171" s="47"/>
      <c r="E171" s="47"/>
      <c r="F171" s="47"/>
      <c r="G171" s="47"/>
      <c r="H171" s="47"/>
      <c r="I171" s="47"/>
      <c r="J171" s="47"/>
      <c r="K171" s="47"/>
      <c r="L171" s="29"/>
      <c r="M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</row>
  </sheetData>
  <autoFilter ref="C130:K170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Stavebné úpravy</vt:lpstr>
      <vt:lpstr>'01 - Stavebné úpravy'!Názvy_tlače</vt:lpstr>
      <vt:lpstr>'Rekapitulácia stavby'!Názvy_tlače</vt:lpstr>
      <vt:lpstr>'01 - Stavebné úpravy'!Oblasť_tlače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DESKTOP-G3GHAK0\Používateľ</dc:creator>
  <cp:lastModifiedBy>gkalna@outlook.com</cp:lastModifiedBy>
  <dcterms:created xsi:type="dcterms:W3CDTF">2021-11-10T15:50:52Z</dcterms:created>
  <dcterms:modified xsi:type="dcterms:W3CDTF">2021-11-16T12:39:35Z</dcterms:modified>
</cp:coreProperties>
</file>